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\\192.168.2.2\общий обменник\ОБЩИЙ ОТДЕЛ\Татьяна\Покидина лимиты\"/>
    </mc:Choice>
  </mc:AlternateContent>
  <xr:revisionPtr revIDLastSave="0" documentId="13_ncr:1_{8F550B6B-0CAD-4EE0-BEED-94D1EC4FA331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МИТЫ" sheetId="1" r:id="rId1"/>
    <sheet name="ТАРИФЫ" sheetId="2" r:id="rId2"/>
  </sheets>
  <definedNames>
    <definedName name="_xlnm._FilterDatabase" localSheetId="0" hidden="1">ЛИМИТЫ!$A$13:$P$170</definedName>
    <definedName name="_xlnm.Print_Titles" localSheetId="0">ЛИМИТЫ!$10:$13</definedName>
  </definedNames>
  <calcPr calcId="191029" fullPrecision="0"/>
</workbook>
</file>

<file path=xl/calcChain.xml><?xml version="1.0" encoding="utf-8"?>
<calcChain xmlns="http://schemas.openxmlformats.org/spreadsheetml/2006/main">
  <c r="M79" i="1" l="1"/>
  <c r="M169" i="1" s="1"/>
  <c r="P170" i="1"/>
  <c r="P169" i="1"/>
  <c r="P166" i="1"/>
  <c r="P149" i="1"/>
  <c r="P146" i="1"/>
  <c r="P143" i="1"/>
  <c r="P140" i="1"/>
  <c r="P136" i="1" s="1"/>
  <c r="P130" i="1"/>
  <c r="P128" i="1"/>
  <c r="P124" i="1"/>
  <c r="P123" i="1"/>
  <c r="P105" i="1"/>
  <c r="P104" i="1" s="1"/>
  <c r="P103" i="1"/>
  <c r="P99" i="1"/>
  <c r="P98" i="1"/>
  <c r="P96" i="1"/>
  <c r="P94" i="1"/>
  <c r="P93" i="1"/>
  <c r="P85" i="1"/>
  <c r="P84" i="1"/>
  <c r="P82" i="1"/>
  <c r="P78" i="1"/>
  <c r="P76" i="1"/>
  <c r="P71" i="1"/>
  <c r="P68" i="1"/>
  <c r="P66" i="1" s="1"/>
  <c r="P59" i="1"/>
  <c r="P58" i="1"/>
  <c r="P57" i="1"/>
  <c r="P55" i="1"/>
  <c r="P53" i="1"/>
  <c r="P51" i="1"/>
  <c r="P43" i="1"/>
  <c r="P42" i="1"/>
  <c r="P41" i="1"/>
  <c r="P38" i="1"/>
  <c r="P37" i="1"/>
  <c r="P35" i="1"/>
  <c r="P34" i="1"/>
  <c r="P33" i="1"/>
  <c r="P32" i="1"/>
  <c r="P30" i="1"/>
  <c r="P27" i="1"/>
  <c r="P25" i="1"/>
  <c r="P22" i="1"/>
  <c r="P16" i="1"/>
  <c r="P15" i="1"/>
  <c r="O170" i="1"/>
  <c r="O145" i="1"/>
  <c r="O138" i="1"/>
  <c r="O136" i="1"/>
  <c r="O128" i="1"/>
  <c r="O122" i="1"/>
  <c r="O109" i="1"/>
  <c r="O98" i="1"/>
  <c r="O80" i="1"/>
  <c r="O63" i="1"/>
  <c r="O62" i="1"/>
  <c r="O40" i="1"/>
  <c r="O31" i="1"/>
  <c r="O18" i="1"/>
  <c r="M170" i="1"/>
  <c r="M141" i="1"/>
  <c r="M114" i="1"/>
  <c r="M110" i="1" s="1"/>
  <c r="M103" i="1"/>
  <c r="M102" i="1"/>
  <c r="M82" i="1"/>
  <c r="M53" i="1"/>
  <c r="M46" i="1"/>
  <c r="M22" i="1"/>
  <c r="M20" i="1"/>
  <c r="M19" i="1"/>
  <c r="M15" i="1"/>
  <c r="K134" i="1"/>
  <c r="K114" i="1"/>
  <c r="K110" i="1" s="1"/>
  <c r="K104" i="1"/>
  <c r="K103" i="1"/>
  <c r="K102" i="1"/>
  <c r="K95" i="1"/>
  <c r="K90" i="1"/>
  <c r="K85" i="1"/>
  <c r="K79" i="1"/>
  <c r="K66" i="1"/>
  <c r="K63" i="1"/>
  <c r="K50" i="1"/>
  <c r="K28" i="1"/>
  <c r="K25" i="1"/>
  <c r="K19" i="1"/>
  <c r="K15" i="1"/>
  <c r="I170" i="1"/>
  <c r="I105" i="1"/>
  <c r="I103" i="1"/>
  <c r="I102" i="1"/>
  <c r="I101" i="1" s="1"/>
  <c r="I98" i="1"/>
  <c r="I80" i="1"/>
  <c r="I78" i="1" s="1"/>
  <c r="I50" i="1"/>
  <c r="I34" i="1"/>
  <c r="I20" i="1"/>
  <c r="G169" i="1"/>
  <c r="G145" i="1"/>
  <c r="G136" i="1"/>
  <c r="G134" i="1"/>
  <c r="G106" i="1"/>
  <c r="G82" i="1"/>
  <c r="G79" i="1"/>
  <c r="G75" i="1"/>
  <c r="G59" i="1"/>
  <c r="G40" i="1"/>
  <c r="E135" i="1"/>
  <c r="E119" i="1"/>
  <c r="E114" i="1"/>
  <c r="E112" i="1" s="1"/>
  <c r="E109" i="1"/>
  <c r="E101" i="1"/>
  <c r="E85" i="1"/>
  <c r="E80" i="1"/>
  <c r="E78" i="1" s="1"/>
  <c r="E25" i="1"/>
  <c r="E20" i="1"/>
  <c r="E15" i="1"/>
  <c r="C156" i="1"/>
  <c r="C145" i="1"/>
  <c r="C128" i="1"/>
  <c r="C116" i="1"/>
  <c r="C106" i="1"/>
  <c r="C105" i="1"/>
  <c r="C90" i="1"/>
  <c r="C88" i="1" s="1"/>
  <c r="C85" i="1"/>
  <c r="C80" i="1"/>
  <c r="C78" i="1" s="1"/>
  <c r="C62" i="1"/>
  <c r="C59" i="1"/>
  <c r="C43" i="1"/>
  <c r="C34" i="1"/>
  <c r="C28" i="1"/>
  <c r="C19" i="1"/>
  <c r="P89" i="1" l="1"/>
  <c r="P19" i="1"/>
  <c r="K101" i="1"/>
  <c r="E110" i="1"/>
  <c r="E108" i="1"/>
  <c r="C104" i="1"/>
  <c r="E23" i="2"/>
  <c r="E22" i="2"/>
  <c r="E21" i="2"/>
  <c r="E20" i="2"/>
  <c r="E15" i="2"/>
  <c r="E14" i="2"/>
  <c r="E13" i="2"/>
  <c r="E12" i="2"/>
  <c r="E11" i="2"/>
  <c r="E10" i="2"/>
  <c r="E9" i="2"/>
  <c r="E8" i="2"/>
  <c r="E7" i="2"/>
  <c r="E6" i="2"/>
  <c r="E5" i="2"/>
  <c r="E4" i="2"/>
  <c r="E17" i="2"/>
  <c r="E18" i="2"/>
  <c r="E19" i="2"/>
  <c r="E16" i="2"/>
  <c r="O120" i="1" l="1"/>
  <c r="O70" i="1" l="1"/>
  <c r="O71" i="1"/>
  <c r="H64" i="1"/>
  <c r="H80" i="1" s="1"/>
  <c r="H63" i="1"/>
  <c r="H79" i="1" s="1"/>
  <c r="D64" i="1"/>
  <c r="D80" i="1" s="1"/>
  <c r="D63" i="1"/>
  <c r="D79" i="1" s="1"/>
  <c r="B64" i="1"/>
  <c r="B80" i="1" s="1"/>
  <c r="B63" i="1"/>
  <c r="B79" i="1" s="1"/>
  <c r="M48" i="1" l="1"/>
  <c r="F136" i="1"/>
  <c r="F135" i="1"/>
  <c r="F138" i="1"/>
  <c r="O17" i="1"/>
  <c r="O16" i="1"/>
  <c r="O24" i="1"/>
  <c r="O23" i="1"/>
  <c r="O27" i="1"/>
  <c r="O26" i="1"/>
  <c r="O30" i="1"/>
  <c r="O29" i="1"/>
  <c r="O28" i="1" s="1"/>
  <c r="O33" i="1"/>
  <c r="O32" i="1"/>
  <c r="O36" i="1"/>
  <c r="O35" i="1"/>
  <c r="O39" i="1"/>
  <c r="O38" i="1"/>
  <c r="O42" i="1"/>
  <c r="O41" i="1"/>
  <c r="O52" i="1"/>
  <c r="O51" i="1"/>
  <c r="O50" i="1" s="1"/>
  <c r="O55" i="1"/>
  <c r="O54" i="1"/>
  <c r="O53" i="1" s="1"/>
  <c r="O58" i="1"/>
  <c r="O57" i="1"/>
  <c r="O61" i="1"/>
  <c r="O60" i="1"/>
  <c r="O68" i="1"/>
  <c r="O64" i="1" s="1"/>
  <c r="O67" i="1"/>
  <c r="O74" i="1"/>
  <c r="O73" i="1"/>
  <c r="O77" i="1"/>
  <c r="O76" i="1"/>
  <c r="O84" i="1"/>
  <c r="O83" i="1"/>
  <c r="O87" i="1"/>
  <c r="O86" i="1"/>
  <c r="O94" i="1"/>
  <c r="O93" i="1"/>
  <c r="O97" i="1"/>
  <c r="O96" i="1"/>
  <c r="O100" i="1"/>
  <c r="O99" i="1"/>
  <c r="O103" i="1"/>
  <c r="O102" i="1"/>
  <c r="O121" i="1"/>
  <c r="O124" i="1"/>
  <c r="O123" i="1"/>
  <c r="O130" i="1"/>
  <c r="O129" i="1"/>
  <c r="O140" i="1"/>
  <c r="O139" i="1"/>
  <c r="O143" i="1"/>
  <c r="O142" i="1"/>
  <c r="H145" i="1"/>
  <c r="D145" i="1"/>
  <c r="B145" i="1"/>
  <c r="B151" i="1"/>
  <c r="B150" i="1"/>
  <c r="B153" i="1"/>
  <c r="B156" i="1"/>
  <c r="O114" i="1" l="1"/>
  <c r="O110" i="1" s="1"/>
  <c r="O108" i="1" s="1"/>
  <c r="O113" i="1"/>
  <c r="O135" i="1"/>
  <c r="O95" i="1"/>
  <c r="O89" i="1"/>
  <c r="O105" i="1" s="1"/>
  <c r="O90" i="1"/>
  <c r="O106" i="1" s="1"/>
  <c r="O101" i="1"/>
  <c r="O79" i="1"/>
  <c r="O66" i="1"/>
  <c r="O19" i="1"/>
  <c r="O22" i="1"/>
  <c r="O20" i="1"/>
  <c r="O75" i="1"/>
  <c r="O119" i="1"/>
  <c r="O141" i="1"/>
  <c r="O56" i="1"/>
  <c r="O85" i="1"/>
  <c r="O34" i="1"/>
  <c r="O25" i="1"/>
  <c r="B159" i="1"/>
  <c r="B162" i="1"/>
  <c r="D165" i="1"/>
  <c r="O104" i="1" l="1"/>
  <c r="O88" i="1"/>
  <c r="J16" i="2"/>
  <c r="J4" i="2"/>
  <c r="J5" i="2"/>
  <c r="J6" i="2"/>
  <c r="J7" i="2"/>
  <c r="J8" i="2"/>
  <c r="J9" i="2"/>
  <c r="J10" i="2"/>
  <c r="J11" i="2"/>
  <c r="J12" i="2"/>
  <c r="J13" i="2"/>
  <c r="J14" i="2"/>
  <c r="J15" i="2"/>
  <c r="J17" i="2"/>
  <c r="J18" i="2"/>
  <c r="J19" i="2"/>
  <c r="J20" i="2"/>
  <c r="J21" i="2"/>
  <c r="J22" i="2"/>
  <c r="J23" i="2"/>
  <c r="D114" i="1"/>
  <c r="F114" i="1"/>
  <c r="H114" i="1"/>
  <c r="I114" i="1"/>
  <c r="J114" i="1"/>
  <c r="N114" i="1"/>
  <c r="D113" i="1"/>
  <c r="F113" i="1"/>
  <c r="H113" i="1"/>
  <c r="I113" i="1"/>
  <c r="J113" i="1"/>
  <c r="N113" i="1"/>
  <c r="B114" i="1"/>
  <c r="B113" i="1"/>
  <c r="F128" i="1"/>
  <c r="H128" i="1"/>
  <c r="I128" i="1"/>
  <c r="J128" i="1"/>
  <c r="D128" i="1"/>
  <c r="B128" i="1"/>
  <c r="D131" i="1"/>
  <c r="F131" i="1"/>
  <c r="H131" i="1"/>
  <c r="I131" i="1"/>
  <c r="J131" i="1"/>
  <c r="K131" i="1"/>
  <c r="L131" i="1"/>
  <c r="M131" i="1"/>
  <c r="N131" i="1"/>
  <c r="O131" i="1"/>
  <c r="B131" i="1"/>
  <c r="B125" i="1"/>
  <c r="N122" i="1"/>
  <c r="F122" i="1"/>
  <c r="G122" i="1"/>
  <c r="H122" i="1"/>
  <c r="I122" i="1"/>
  <c r="J122" i="1"/>
  <c r="D122" i="1"/>
  <c r="B122" i="1"/>
  <c r="D119" i="1"/>
  <c r="F119" i="1"/>
  <c r="H119" i="1"/>
  <c r="I119" i="1"/>
  <c r="J119" i="1"/>
  <c r="N119" i="1"/>
  <c r="B119" i="1"/>
  <c r="G121" i="1"/>
  <c r="B89" i="1"/>
  <c r="B105" i="1" s="1"/>
  <c r="L94" i="1"/>
  <c r="L93" i="1"/>
  <c r="D85" i="1"/>
  <c r="F85" i="1"/>
  <c r="H85" i="1"/>
  <c r="J85" i="1"/>
  <c r="N85" i="1"/>
  <c r="D92" i="1"/>
  <c r="F92" i="1"/>
  <c r="H92" i="1"/>
  <c r="J92" i="1"/>
  <c r="N92" i="1"/>
  <c r="D95" i="1"/>
  <c r="F95" i="1"/>
  <c r="H95" i="1"/>
  <c r="J95" i="1"/>
  <c r="N95" i="1"/>
  <c r="D98" i="1"/>
  <c r="F98" i="1"/>
  <c r="H98" i="1"/>
  <c r="J98" i="1"/>
  <c r="N98" i="1"/>
  <c r="D101" i="1"/>
  <c r="F101" i="1"/>
  <c r="H101" i="1"/>
  <c r="J101" i="1"/>
  <c r="N101" i="1"/>
  <c r="D90" i="1"/>
  <c r="F90" i="1"/>
  <c r="H90" i="1"/>
  <c r="J90" i="1"/>
  <c r="N90" i="1"/>
  <c r="B90" i="1"/>
  <c r="B106" i="1" s="1"/>
  <c r="D89" i="1"/>
  <c r="F89" i="1"/>
  <c r="H89" i="1"/>
  <c r="J89" i="1"/>
  <c r="N89" i="1"/>
  <c r="D82" i="1"/>
  <c r="F82" i="1"/>
  <c r="H82" i="1"/>
  <c r="J82" i="1"/>
  <c r="N82" i="1"/>
  <c r="B82" i="1"/>
  <c r="N112" i="1" l="1"/>
  <c r="B112" i="1"/>
  <c r="H112" i="1"/>
  <c r="N88" i="1"/>
  <c r="D112" i="1"/>
  <c r="I112" i="1"/>
  <c r="B104" i="1"/>
  <c r="J112" i="1"/>
  <c r="F112" i="1"/>
  <c r="J88" i="1"/>
  <c r="F88" i="1"/>
  <c r="H88" i="1"/>
  <c r="D88" i="1"/>
  <c r="D75" i="1" l="1"/>
  <c r="F75" i="1"/>
  <c r="H75" i="1"/>
  <c r="J75" i="1"/>
  <c r="N75" i="1"/>
  <c r="B75" i="1"/>
  <c r="F72" i="1"/>
  <c r="H72" i="1"/>
  <c r="J72" i="1"/>
  <c r="D72" i="1"/>
  <c r="B72" i="1"/>
  <c r="J66" i="1"/>
  <c r="J69" i="1"/>
  <c r="H66" i="1"/>
  <c r="H69" i="1"/>
  <c r="F66" i="1"/>
  <c r="F69" i="1"/>
  <c r="D69" i="1"/>
  <c r="D66" i="1"/>
  <c r="B69" i="1"/>
  <c r="B66" i="1"/>
  <c r="L61" i="1"/>
  <c r="L60" i="1"/>
  <c r="D59" i="1"/>
  <c r="F59" i="1"/>
  <c r="H59" i="1"/>
  <c r="J59" i="1"/>
  <c r="B59" i="1"/>
  <c r="J56" i="1"/>
  <c r="D56" i="1"/>
  <c r="F56" i="1"/>
  <c r="H56" i="1"/>
  <c r="D53" i="1"/>
  <c r="F53" i="1"/>
  <c r="H53" i="1"/>
  <c r="J53" i="1"/>
  <c r="O15" i="1"/>
  <c r="B78" i="1" l="1"/>
  <c r="L59" i="1"/>
  <c r="B62" i="1"/>
  <c r="B85" i="1" l="1"/>
  <c r="B95" i="1"/>
  <c r="B98" i="1"/>
  <c r="B92" i="1"/>
  <c r="B101" i="1"/>
  <c r="B53" i="1"/>
  <c r="B56" i="1"/>
  <c r="D105" i="1"/>
  <c r="B19" i="1"/>
  <c r="O147" i="1"/>
  <c r="O146" i="1"/>
  <c r="O82" i="1" l="1"/>
  <c r="O92" i="1"/>
  <c r="L46" i="1"/>
  <c r="N46" i="1"/>
  <c r="O46" i="1"/>
  <c r="J46" i="1"/>
  <c r="L30" i="1"/>
  <c r="L29" i="1"/>
  <c r="F43" i="1"/>
  <c r="G43" i="1"/>
  <c r="H43" i="1"/>
  <c r="I43" i="1"/>
  <c r="J43" i="1"/>
  <c r="K43" i="1"/>
  <c r="L43" i="1"/>
  <c r="M43" i="1"/>
  <c r="N43" i="1"/>
  <c r="O43" i="1"/>
  <c r="D43" i="1"/>
  <c r="D40" i="1"/>
  <c r="F40" i="1"/>
  <c r="H40" i="1"/>
  <c r="J40" i="1"/>
  <c r="B40" i="1"/>
  <c r="O112" i="1" l="1"/>
  <c r="D37" i="1"/>
  <c r="F37" i="1"/>
  <c r="H37" i="1"/>
  <c r="J37" i="1"/>
  <c r="D34" i="1"/>
  <c r="F34" i="1"/>
  <c r="H34" i="1"/>
  <c r="J34" i="1"/>
  <c r="B34" i="1"/>
  <c r="B37" i="1"/>
  <c r="D31" i="1"/>
  <c r="F31" i="1"/>
  <c r="G31" i="1"/>
  <c r="H31" i="1"/>
  <c r="J31" i="1"/>
  <c r="B31" i="1"/>
  <c r="D28" i="1"/>
  <c r="F28" i="1"/>
  <c r="H28" i="1"/>
  <c r="I28" i="1"/>
  <c r="J28" i="1"/>
  <c r="L28" i="1"/>
  <c r="B28" i="1"/>
  <c r="L130" i="1"/>
  <c r="L129" i="1"/>
  <c r="L124" i="1"/>
  <c r="L123" i="1"/>
  <c r="L121" i="1"/>
  <c r="L120" i="1"/>
  <c r="L103" i="1"/>
  <c r="L102" i="1"/>
  <c r="L100" i="1"/>
  <c r="L99" i="1"/>
  <c r="L97" i="1"/>
  <c r="L96" i="1"/>
  <c r="L87" i="1"/>
  <c r="L86" i="1"/>
  <c r="L84" i="1"/>
  <c r="L83" i="1"/>
  <c r="L77" i="1"/>
  <c r="L76" i="1"/>
  <c r="L74" i="1"/>
  <c r="L73" i="1"/>
  <c r="L71" i="1"/>
  <c r="L70" i="1"/>
  <c r="L68" i="1"/>
  <c r="L67" i="1"/>
  <c r="L58" i="1"/>
  <c r="L57" i="1"/>
  <c r="L55" i="1"/>
  <c r="L54" i="1"/>
  <c r="L42" i="1"/>
  <c r="L41" i="1"/>
  <c r="L39" i="1"/>
  <c r="L38" i="1"/>
  <c r="L36" i="1"/>
  <c r="L35" i="1"/>
  <c r="L33" i="1"/>
  <c r="L32" i="1"/>
  <c r="L27" i="1"/>
  <c r="L26" i="1"/>
  <c r="D25" i="1"/>
  <c r="F25" i="1"/>
  <c r="H25" i="1"/>
  <c r="J25" i="1"/>
  <c r="B25" i="1"/>
  <c r="H19" i="1"/>
  <c r="H20" i="1"/>
  <c r="L24" i="1"/>
  <c r="L23" i="1"/>
  <c r="D22" i="1"/>
  <c r="F22" i="1"/>
  <c r="H22" i="1"/>
  <c r="J22" i="1"/>
  <c r="B22" i="1"/>
  <c r="N19" i="1"/>
  <c r="N128" i="1"/>
  <c r="B20" i="1"/>
  <c r="D20" i="1"/>
  <c r="F20" i="1"/>
  <c r="J20" i="1"/>
  <c r="D19" i="1"/>
  <c r="F19" i="1"/>
  <c r="J19" i="1"/>
  <c r="D106" i="1"/>
  <c r="D104" i="1" s="1"/>
  <c r="F106" i="1"/>
  <c r="H106" i="1"/>
  <c r="J106" i="1"/>
  <c r="F105" i="1"/>
  <c r="H105" i="1"/>
  <c r="J105" i="1"/>
  <c r="N106" i="1"/>
  <c r="N105" i="1"/>
  <c r="N20" i="1"/>
  <c r="N72" i="1"/>
  <c r="N69" i="1"/>
  <c r="N66" i="1"/>
  <c r="F63" i="1"/>
  <c r="F79" i="1" s="1"/>
  <c r="J63" i="1"/>
  <c r="J79" i="1" s="1"/>
  <c r="F64" i="1"/>
  <c r="F80" i="1" s="1"/>
  <c r="J64" i="1"/>
  <c r="J80" i="1" s="1"/>
  <c r="N63" i="1"/>
  <c r="N79" i="1" s="1"/>
  <c r="N64" i="1"/>
  <c r="N80" i="1" s="1"/>
  <c r="N59" i="1"/>
  <c r="N56" i="1"/>
  <c r="N53" i="1"/>
  <c r="N40" i="1"/>
  <c r="N37" i="1"/>
  <c r="N34" i="1"/>
  <c r="N31" i="1"/>
  <c r="N28" i="1"/>
  <c r="N25" i="1"/>
  <c r="N22" i="1"/>
  <c r="B43" i="1"/>
  <c r="L17" i="1"/>
  <c r="N78" i="1" l="1"/>
  <c r="L85" i="1"/>
  <c r="N104" i="1"/>
  <c r="F104" i="1"/>
  <c r="L82" i="1"/>
  <c r="H104" i="1"/>
  <c r="J104" i="1"/>
  <c r="L128" i="1"/>
  <c r="L114" i="1"/>
  <c r="L122" i="1"/>
  <c r="L119" i="1"/>
  <c r="L113" i="1"/>
  <c r="L112" i="1" s="1"/>
  <c r="L101" i="1"/>
  <c r="L98" i="1"/>
  <c r="L90" i="1"/>
  <c r="L106" i="1" s="1"/>
  <c r="L95" i="1"/>
  <c r="L92" i="1"/>
  <c r="L89" i="1"/>
  <c r="H62" i="1"/>
  <c r="D62" i="1"/>
  <c r="L56" i="1"/>
  <c r="L66" i="1"/>
  <c r="L72" i="1"/>
  <c r="L75" i="1"/>
  <c r="J62" i="1"/>
  <c r="F62" i="1"/>
  <c r="L69" i="1"/>
  <c r="L53" i="1"/>
  <c r="L64" i="1"/>
  <c r="N62" i="1"/>
  <c r="D18" i="1"/>
  <c r="B88" i="1"/>
  <c r="N18" i="1"/>
  <c r="L63" i="1"/>
  <c r="O72" i="1"/>
  <c r="F18" i="1"/>
  <c r="L40" i="1"/>
  <c r="L20" i="1"/>
  <c r="L37" i="1"/>
  <c r="L34" i="1"/>
  <c r="L31" i="1"/>
  <c r="L25" i="1"/>
  <c r="L19" i="1"/>
  <c r="J18" i="1"/>
  <c r="L22" i="1"/>
  <c r="H18" i="1"/>
  <c r="B18" i="1"/>
  <c r="O69" i="1"/>
  <c r="O59" i="1"/>
  <c r="O37" i="1"/>
  <c r="F78" i="1" l="1"/>
  <c r="L88" i="1"/>
  <c r="L62" i="1"/>
  <c r="L105" i="1"/>
  <c r="L104" i="1" s="1"/>
  <c r="J78" i="1"/>
  <c r="D78" i="1"/>
  <c r="H78" i="1"/>
  <c r="L18" i="1"/>
  <c r="B135" i="1" l="1"/>
  <c r="B109" i="1" s="1"/>
  <c r="L140" i="1"/>
  <c r="L139" i="1"/>
  <c r="J138" i="1"/>
  <c r="H138" i="1"/>
  <c r="N138" i="1"/>
  <c r="F12" i="2"/>
  <c r="L143" i="1"/>
  <c r="L142" i="1"/>
  <c r="J141" i="1"/>
  <c r="N141" i="1"/>
  <c r="H141" i="1"/>
  <c r="F50" i="1"/>
  <c r="H50" i="1"/>
  <c r="J50" i="1"/>
  <c r="N50" i="1"/>
  <c r="B50" i="1"/>
  <c r="D50" i="1"/>
  <c r="B141" i="1"/>
  <c r="B138" i="1"/>
  <c r="M142" i="1" l="1"/>
  <c r="M47" i="1"/>
  <c r="M126" i="1"/>
  <c r="M60" i="1"/>
  <c r="M93" i="1"/>
  <c r="M41" i="1"/>
  <c r="M67" i="1"/>
  <c r="M70" i="1"/>
  <c r="M38" i="1"/>
  <c r="M26" i="1"/>
  <c r="M83" i="1"/>
  <c r="M35" i="1"/>
  <c r="M23" i="1"/>
  <c r="M123" i="1"/>
  <c r="M120" i="1"/>
  <c r="M76" i="1"/>
  <c r="M139" i="1"/>
  <c r="M135" i="1" s="1"/>
  <c r="O78" i="1"/>
  <c r="L141" i="1"/>
  <c r="O134" i="1"/>
  <c r="B134" i="1"/>
  <c r="M63" i="1" l="1"/>
  <c r="F110" i="1"/>
  <c r="H136" i="1"/>
  <c r="H110" i="1" s="1"/>
  <c r="J136" i="1"/>
  <c r="J110" i="1" s="1"/>
  <c r="L136" i="1"/>
  <c r="L110" i="1" s="1"/>
  <c r="N136" i="1"/>
  <c r="N110" i="1" s="1"/>
  <c r="B136" i="1"/>
  <c r="B110" i="1" s="1"/>
  <c r="F109" i="1"/>
  <c r="H135" i="1"/>
  <c r="H109" i="1" s="1"/>
  <c r="J135" i="1"/>
  <c r="J109" i="1" s="1"/>
  <c r="L135" i="1"/>
  <c r="L109" i="1" s="1"/>
  <c r="N135" i="1"/>
  <c r="N109" i="1" s="1"/>
  <c r="D136" i="1"/>
  <c r="D110" i="1" s="1"/>
  <c r="D170" i="1" s="1"/>
  <c r="D135" i="1"/>
  <c r="D109" i="1" s="1"/>
  <c r="D141" i="1"/>
  <c r="D138" i="1"/>
  <c r="L108" i="1" l="1"/>
  <c r="H108" i="1"/>
  <c r="B108" i="1"/>
  <c r="N108" i="1"/>
  <c r="J108" i="1"/>
  <c r="F108" i="1"/>
  <c r="D108" i="1"/>
  <c r="D169" i="1"/>
  <c r="D134" i="1"/>
  <c r="L147" i="1"/>
  <c r="L146" i="1"/>
  <c r="M146" i="1" s="1"/>
  <c r="L145" i="1"/>
  <c r="F145" i="1"/>
  <c r="B170" i="1"/>
  <c r="B169" i="1"/>
  <c r="B149" i="1"/>
  <c r="L166" i="1"/>
  <c r="B168" i="1" l="1"/>
  <c r="L52" i="1" l="1"/>
  <c r="L51" i="1"/>
  <c r="L79" i="1" s="1"/>
  <c r="B15" i="1"/>
  <c r="F15" i="1"/>
  <c r="H15" i="1"/>
  <c r="L80" i="1" l="1"/>
  <c r="L170" i="1" s="1"/>
  <c r="M51" i="1"/>
  <c r="L50" i="1"/>
  <c r="L78" i="1" l="1"/>
  <c r="N15" i="1"/>
  <c r="L16" i="1"/>
  <c r="J15" i="1"/>
  <c r="D15" i="1"/>
  <c r="D168" i="1"/>
  <c r="L116" i="1"/>
  <c r="L125" i="1"/>
  <c r="F134" i="1"/>
  <c r="H134" i="1"/>
  <c r="J134" i="1"/>
  <c r="N134" i="1"/>
  <c r="L138" i="1"/>
  <c r="L165" i="1"/>
  <c r="M16" i="1" l="1"/>
  <c r="L169" i="1"/>
  <c r="L168" i="1" s="1"/>
  <c r="L15" i="1"/>
  <c r="L134" i="1"/>
  <c r="G17" i="2"/>
  <c r="F9" i="2"/>
  <c r="F10" i="2"/>
  <c r="G5" i="2"/>
  <c r="G6" i="2"/>
  <c r="G7" i="2"/>
  <c r="G97" i="1" s="1"/>
  <c r="G8" i="2"/>
  <c r="K48" i="1" s="1"/>
  <c r="P48" i="1" s="1"/>
  <c r="G9" i="2"/>
  <c r="G10" i="2"/>
  <c r="G11" i="2"/>
  <c r="G12" i="2"/>
  <c r="G13" i="2"/>
  <c r="G14" i="2"/>
  <c r="G15" i="2"/>
  <c r="G20" i="2"/>
  <c r="G21" i="2"/>
  <c r="G22" i="2"/>
  <c r="G23" i="2"/>
  <c r="F5" i="2"/>
  <c r="F6" i="2"/>
  <c r="F7" i="2"/>
  <c r="G96" i="1" s="1"/>
  <c r="F8" i="2"/>
  <c r="K47" i="1" s="1"/>
  <c r="F11" i="2"/>
  <c r="F13" i="2"/>
  <c r="F14" i="2"/>
  <c r="F15" i="2"/>
  <c r="F16" i="2"/>
  <c r="C166" i="1" s="1"/>
  <c r="F17" i="2"/>
  <c r="F18" i="2"/>
  <c r="F19" i="2"/>
  <c r="F20" i="2"/>
  <c r="F21" i="2"/>
  <c r="F22" i="2"/>
  <c r="F23" i="2"/>
  <c r="K73" i="1" l="1"/>
  <c r="K54" i="1"/>
  <c r="K96" i="1"/>
  <c r="K86" i="1"/>
  <c r="I54" i="1"/>
  <c r="I86" i="1"/>
  <c r="K29" i="1"/>
  <c r="I73" i="1"/>
  <c r="I96" i="1"/>
  <c r="K17" i="1"/>
  <c r="K147" i="1"/>
  <c r="K143" i="1"/>
  <c r="K140" i="1"/>
  <c r="K124" i="1"/>
  <c r="K94" i="1"/>
  <c r="K84" i="1"/>
  <c r="K71" i="1"/>
  <c r="K61" i="1"/>
  <c r="K42" i="1"/>
  <c r="K39" i="1"/>
  <c r="K36" i="1"/>
  <c r="K27" i="1"/>
  <c r="I17" i="1"/>
  <c r="I24" i="1"/>
  <c r="I143" i="1"/>
  <c r="I94" i="1"/>
  <c r="I42" i="1"/>
  <c r="I77" i="1"/>
  <c r="I61" i="1"/>
  <c r="I147" i="1"/>
  <c r="K121" i="1"/>
  <c r="K52" i="1"/>
  <c r="I71" i="1"/>
  <c r="K127" i="1"/>
  <c r="K68" i="1"/>
  <c r="K64" i="1" s="1"/>
  <c r="I36" i="1"/>
  <c r="I27" i="1"/>
  <c r="I140" i="1"/>
  <c r="I68" i="1"/>
  <c r="I64" i="1" s="1"/>
  <c r="K77" i="1"/>
  <c r="K24" i="1"/>
  <c r="I84" i="1"/>
  <c r="I52" i="1"/>
  <c r="I39" i="1"/>
  <c r="M29" i="1"/>
  <c r="M54" i="1"/>
  <c r="M73" i="1"/>
  <c r="M86" i="1"/>
  <c r="M96" i="1"/>
  <c r="K129" i="1"/>
  <c r="K57" i="1"/>
  <c r="I57" i="1"/>
  <c r="M32" i="1"/>
  <c r="M99" i="1"/>
  <c r="G102" i="1"/>
  <c r="E129" i="1"/>
  <c r="E102" i="1"/>
  <c r="G57" i="1"/>
  <c r="E57" i="1"/>
  <c r="M33" i="1"/>
  <c r="M100" i="1"/>
  <c r="K100" i="1"/>
  <c r="I33" i="1"/>
  <c r="I100" i="1"/>
  <c r="K33" i="1"/>
  <c r="G100" i="1"/>
  <c r="E100" i="1"/>
  <c r="E33" i="1"/>
  <c r="C160" i="1"/>
  <c r="C154" i="1"/>
  <c r="C139" i="1"/>
  <c r="C126" i="1"/>
  <c r="C51" i="1"/>
  <c r="C41" i="1"/>
  <c r="C35" i="1"/>
  <c r="C29" i="1"/>
  <c r="C16" i="1"/>
  <c r="C146" i="1"/>
  <c r="C123" i="1"/>
  <c r="C93" i="1"/>
  <c r="C76" i="1"/>
  <c r="C60" i="1"/>
  <c r="C163" i="1"/>
  <c r="C117" i="1"/>
  <c r="C26" i="1"/>
  <c r="C32" i="1"/>
  <c r="C120" i="1"/>
  <c r="C99" i="1"/>
  <c r="C86" i="1"/>
  <c r="C70" i="1"/>
  <c r="C57" i="1"/>
  <c r="C132" i="1"/>
  <c r="C96" i="1"/>
  <c r="C67" i="1"/>
  <c r="C63" i="1" s="1"/>
  <c r="C142" i="1"/>
  <c r="C129" i="1"/>
  <c r="C73" i="1"/>
  <c r="C44" i="1"/>
  <c r="C83" i="1"/>
  <c r="C157" i="1"/>
  <c r="C102" i="1"/>
  <c r="C38" i="1"/>
  <c r="C54" i="1"/>
  <c r="C23" i="1"/>
  <c r="G99" i="1"/>
  <c r="E32" i="1"/>
  <c r="E99" i="1"/>
  <c r="E98" i="1" s="1"/>
  <c r="M127" i="1"/>
  <c r="M61" i="1"/>
  <c r="M124" i="1"/>
  <c r="M122" i="1" s="1"/>
  <c r="M24" i="1"/>
  <c r="M36" i="1"/>
  <c r="M34" i="1" s="1"/>
  <c r="M39" i="1"/>
  <c r="M37" i="1" s="1"/>
  <c r="M17" i="1"/>
  <c r="M71" i="1"/>
  <c r="M69" i="1" s="1"/>
  <c r="M42" i="1"/>
  <c r="M40" i="1" s="1"/>
  <c r="M77" i="1"/>
  <c r="M84" i="1"/>
  <c r="M94" i="1"/>
  <c r="M27" i="1"/>
  <c r="M25" i="1" s="1"/>
  <c r="M68" i="1"/>
  <c r="M64" i="1" s="1"/>
  <c r="M62" i="1" s="1"/>
  <c r="M121" i="1"/>
  <c r="M143" i="1"/>
  <c r="M140" i="1"/>
  <c r="M147" i="1"/>
  <c r="M145" i="1" s="1"/>
  <c r="M52" i="1"/>
  <c r="K16" i="1"/>
  <c r="I76" i="1"/>
  <c r="I67" i="1"/>
  <c r="I51" i="1"/>
  <c r="K146" i="1"/>
  <c r="I139" i="1"/>
  <c r="K123" i="1"/>
  <c r="K122" i="1" s="1"/>
  <c r="K76" i="1"/>
  <c r="K60" i="1"/>
  <c r="K59" i="1" s="1"/>
  <c r="I38" i="1"/>
  <c r="K26" i="1"/>
  <c r="I23" i="1"/>
  <c r="K70" i="1"/>
  <c r="K69" i="1" s="1"/>
  <c r="K35" i="1"/>
  <c r="K34" i="1" s="1"/>
  <c r="I60" i="1"/>
  <c r="I59" i="1" s="1"/>
  <c r="I146" i="1"/>
  <c r="K120" i="1"/>
  <c r="K38" i="1"/>
  <c r="I142" i="1"/>
  <c r="I141" i="1" s="1"/>
  <c r="I93" i="1"/>
  <c r="I41" i="1"/>
  <c r="K139" i="1"/>
  <c r="K83" i="1"/>
  <c r="K51" i="1"/>
  <c r="I26" i="1"/>
  <c r="I25" i="1" s="1"/>
  <c r="K67" i="1"/>
  <c r="I16" i="1"/>
  <c r="K23" i="1"/>
  <c r="K93" i="1"/>
  <c r="I70" i="1"/>
  <c r="I69" i="1" s="1"/>
  <c r="K126" i="1"/>
  <c r="K41" i="1"/>
  <c r="I83" i="1"/>
  <c r="K142" i="1"/>
  <c r="I35" i="1"/>
  <c r="K125" i="1"/>
  <c r="M30" i="1"/>
  <c r="M74" i="1"/>
  <c r="M97" i="1"/>
  <c r="M55" i="1"/>
  <c r="M87" i="1"/>
  <c r="K30" i="1"/>
  <c r="I74" i="1"/>
  <c r="I55" i="1"/>
  <c r="I97" i="1"/>
  <c r="I87" i="1"/>
  <c r="K74" i="1"/>
  <c r="K97" i="1"/>
  <c r="K55" i="1"/>
  <c r="K87" i="1"/>
  <c r="G133" i="1"/>
  <c r="E133" i="1"/>
  <c r="E97" i="1"/>
  <c r="E87" i="1"/>
  <c r="E74" i="1"/>
  <c r="E55" i="1"/>
  <c r="G30" i="1"/>
  <c r="G74" i="1"/>
  <c r="G130" i="1"/>
  <c r="G87" i="1"/>
  <c r="G55" i="1"/>
  <c r="E30" i="1"/>
  <c r="M57" i="1"/>
  <c r="M129" i="1"/>
  <c r="G86" i="1"/>
  <c r="G73" i="1"/>
  <c r="G72" i="1" s="1"/>
  <c r="G54" i="1"/>
  <c r="G132" i="1"/>
  <c r="E132" i="1"/>
  <c r="E54" i="1"/>
  <c r="E86" i="1"/>
  <c r="E96" i="1"/>
  <c r="E95" i="1" s="1"/>
  <c r="E73" i="1"/>
  <c r="G29" i="1"/>
  <c r="G28" i="1" s="1"/>
  <c r="E29" i="1"/>
  <c r="G129" i="1"/>
  <c r="M130" i="1"/>
  <c r="M58" i="1"/>
  <c r="K130" i="1"/>
  <c r="K58" i="1"/>
  <c r="I58" i="1"/>
  <c r="E130" i="1"/>
  <c r="E103" i="1"/>
  <c r="G103" i="1"/>
  <c r="G58" i="1"/>
  <c r="G77" i="1"/>
  <c r="E58" i="1"/>
  <c r="G94" i="1"/>
  <c r="E71" i="1"/>
  <c r="E68" i="1"/>
  <c r="E64" i="1" s="1"/>
  <c r="G68" i="1"/>
  <c r="G71" i="1"/>
  <c r="K99" i="1"/>
  <c r="I99" i="1"/>
  <c r="K32" i="1"/>
  <c r="K31" i="1" s="1"/>
  <c r="I32" i="1"/>
  <c r="M125" i="1"/>
  <c r="G4" i="2"/>
  <c r="E77" i="1" s="1"/>
  <c r="F4" i="2"/>
  <c r="G53" i="1" l="1"/>
  <c r="K40" i="1"/>
  <c r="M119" i="1"/>
  <c r="C113" i="1"/>
  <c r="M113" i="1"/>
  <c r="K113" i="1"/>
  <c r="K119" i="1"/>
  <c r="K135" i="1"/>
  <c r="I135" i="1"/>
  <c r="I109" i="1" s="1"/>
  <c r="I138" i="1"/>
  <c r="I134" i="1" s="1"/>
  <c r="M136" i="1"/>
  <c r="I136" i="1"/>
  <c r="I110" i="1" s="1"/>
  <c r="C135" i="1"/>
  <c r="K136" i="1"/>
  <c r="G90" i="1"/>
  <c r="I89" i="1"/>
  <c r="M90" i="1"/>
  <c r="M106" i="1" s="1"/>
  <c r="K89" i="1"/>
  <c r="K105" i="1" s="1"/>
  <c r="P102" i="1"/>
  <c r="K106" i="1"/>
  <c r="C89" i="1"/>
  <c r="I90" i="1"/>
  <c r="I106" i="1" s="1"/>
  <c r="M89" i="1"/>
  <c r="M105" i="1" s="1"/>
  <c r="C150" i="1"/>
  <c r="P73" i="1"/>
  <c r="C79" i="1"/>
  <c r="E72" i="1"/>
  <c r="I75" i="1"/>
  <c r="K53" i="1"/>
  <c r="M80" i="1"/>
  <c r="K80" i="1"/>
  <c r="E53" i="1"/>
  <c r="M56" i="1"/>
  <c r="K56" i="1"/>
  <c r="I53" i="1"/>
  <c r="G64" i="1"/>
  <c r="I66" i="1"/>
  <c r="I63" i="1"/>
  <c r="I62" i="1" s="1"/>
  <c r="I19" i="1"/>
  <c r="M28" i="1"/>
  <c r="K20" i="1"/>
  <c r="K75" i="1"/>
  <c r="G140" i="1"/>
  <c r="E143" i="1"/>
  <c r="E147" i="1"/>
  <c r="E167" i="1"/>
  <c r="G139" i="1"/>
  <c r="E166" i="1"/>
  <c r="E142" i="1"/>
  <c r="E146" i="1"/>
  <c r="K145" i="1"/>
  <c r="E31" i="1"/>
  <c r="K128" i="1"/>
  <c r="E131" i="1"/>
  <c r="G131" i="1"/>
  <c r="M101" i="1"/>
  <c r="I92" i="1"/>
  <c r="K92" i="1"/>
  <c r="G101" i="1"/>
  <c r="M95" i="1"/>
  <c r="K98" i="1"/>
  <c r="G98" i="1"/>
  <c r="P54" i="1"/>
  <c r="I72" i="1"/>
  <c r="M138" i="1"/>
  <c r="M134" i="1" s="1"/>
  <c r="E128" i="1"/>
  <c r="M98" i="1"/>
  <c r="M72" i="1"/>
  <c r="I31" i="1"/>
  <c r="I22" i="1"/>
  <c r="I40" i="1"/>
  <c r="I37" i="1"/>
  <c r="P157" i="1"/>
  <c r="P160" i="1"/>
  <c r="I145" i="1"/>
  <c r="G114" i="1"/>
  <c r="E56" i="1"/>
  <c r="I56" i="1"/>
  <c r="E28" i="1"/>
  <c r="I82" i="1"/>
  <c r="P86" i="1"/>
  <c r="P154" i="1"/>
  <c r="M31" i="1"/>
  <c r="G85" i="1"/>
  <c r="M50" i="1"/>
  <c r="P129" i="1"/>
  <c r="G128" i="1"/>
  <c r="G95" i="1"/>
  <c r="I15" i="1"/>
  <c r="K82" i="1"/>
  <c r="M66" i="1"/>
  <c r="M75" i="1"/>
  <c r="M59" i="1"/>
  <c r="P117" i="1"/>
  <c r="P29" i="1"/>
  <c r="P126" i="1"/>
  <c r="G56" i="1"/>
  <c r="I85" i="1"/>
  <c r="G84" i="1"/>
  <c r="E121" i="1"/>
  <c r="E84" i="1"/>
  <c r="E124" i="1"/>
  <c r="E93" i="1"/>
  <c r="E61" i="1"/>
  <c r="G61" i="1"/>
  <c r="G27" i="1"/>
  <c r="G39" i="1"/>
  <c r="G52" i="1"/>
  <c r="E52" i="1"/>
  <c r="E45" i="1"/>
  <c r="E17" i="1"/>
  <c r="G42" i="1"/>
  <c r="G24" i="1"/>
  <c r="G36" i="1"/>
  <c r="E24" i="1"/>
  <c r="G17" i="1"/>
  <c r="E42" i="1"/>
  <c r="E39" i="1"/>
  <c r="E27" i="1"/>
  <c r="E36" i="1"/>
  <c r="G143" i="1"/>
  <c r="E140" i="1"/>
  <c r="E136" i="1" s="1"/>
  <c r="G147" i="1"/>
  <c r="M92" i="1"/>
  <c r="K22" i="1"/>
  <c r="P132" i="1"/>
  <c r="E94" i="1"/>
  <c r="E90" i="1" s="1"/>
  <c r="G93" i="1"/>
  <c r="G89" i="1" s="1"/>
  <c r="E67" i="1"/>
  <c r="G60" i="1"/>
  <c r="E76" i="1"/>
  <c r="E75" i="1" s="1"/>
  <c r="G120" i="1"/>
  <c r="G16" i="1"/>
  <c r="G38" i="1"/>
  <c r="G70" i="1"/>
  <c r="G69" i="1" s="1"/>
  <c r="E83" i="1"/>
  <c r="E23" i="1"/>
  <c r="G26" i="1"/>
  <c r="E44" i="1"/>
  <c r="P44" i="1" s="1"/>
  <c r="E70" i="1"/>
  <c r="E69" i="1" s="1"/>
  <c r="G83" i="1"/>
  <c r="G41" i="1"/>
  <c r="E16" i="1"/>
  <c r="G67" i="1"/>
  <c r="E120" i="1"/>
  <c r="G35" i="1"/>
  <c r="G76" i="1"/>
  <c r="E60" i="1"/>
  <c r="E59" i="1" s="1"/>
  <c r="G23" i="1"/>
  <c r="G51" i="1"/>
  <c r="E123" i="1"/>
  <c r="E51" i="1"/>
  <c r="E41" i="1"/>
  <c r="E26" i="1"/>
  <c r="E35" i="1"/>
  <c r="E38" i="1"/>
  <c r="G142" i="1"/>
  <c r="G141" i="1" s="1"/>
  <c r="E139" i="1"/>
  <c r="G146" i="1"/>
  <c r="M128" i="1"/>
  <c r="K141" i="1"/>
  <c r="K138" i="1"/>
  <c r="K37" i="1"/>
  <c r="P163" i="1"/>
  <c r="M85" i="1"/>
  <c r="K46" i="1"/>
  <c r="P47" i="1"/>
  <c r="I95" i="1"/>
  <c r="K72" i="1"/>
  <c r="G18" i="2"/>
  <c r="G19" i="2"/>
  <c r="C109" i="1" l="1"/>
  <c r="K170" i="1"/>
  <c r="K78" i="1"/>
  <c r="P23" i="1"/>
  <c r="K109" i="1"/>
  <c r="K169" i="1" s="1"/>
  <c r="G25" i="1"/>
  <c r="G88" i="1"/>
  <c r="M112" i="1"/>
  <c r="M109" i="1"/>
  <c r="M18" i="1"/>
  <c r="G19" i="1"/>
  <c r="E113" i="1"/>
  <c r="G20" i="1"/>
  <c r="P142" i="1"/>
  <c r="I18" i="1"/>
  <c r="E37" i="1"/>
  <c r="P120" i="1"/>
  <c r="P113" i="1" s="1"/>
  <c r="P139" i="1"/>
  <c r="G110" i="1"/>
  <c r="G138" i="1"/>
  <c r="G135" i="1"/>
  <c r="M104" i="1"/>
  <c r="E89" i="1"/>
  <c r="E105" i="1" s="1"/>
  <c r="E92" i="1"/>
  <c r="C169" i="1"/>
  <c r="E145" i="1"/>
  <c r="P60" i="1"/>
  <c r="G80" i="1"/>
  <c r="E63" i="1"/>
  <c r="E79" i="1" s="1"/>
  <c r="I79" i="1"/>
  <c r="P70" i="1"/>
  <c r="G63" i="1"/>
  <c r="P26" i="1"/>
  <c r="E22" i="1"/>
  <c r="E19" i="1"/>
  <c r="E165" i="1"/>
  <c r="E106" i="1"/>
  <c r="P150" i="1"/>
  <c r="M78" i="1"/>
  <c r="G92" i="1"/>
  <c r="I88" i="1"/>
  <c r="P83" i="1"/>
  <c r="G15" i="1"/>
  <c r="I108" i="1"/>
  <c r="K112" i="1"/>
  <c r="P67" i="1"/>
  <c r="E82" i="1"/>
  <c r="G22" i="1"/>
  <c r="E40" i="1"/>
  <c r="E34" i="1"/>
  <c r="K18" i="1"/>
  <c r="G37" i="1"/>
  <c r="E66" i="1"/>
  <c r="G66" i="1"/>
  <c r="G119" i="1"/>
  <c r="G113" i="1"/>
  <c r="E141" i="1"/>
  <c r="E122" i="1"/>
  <c r="E43" i="1"/>
  <c r="I104" i="1"/>
  <c r="P46" i="1"/>
  <c r="K88" i="1"/>
  <c r="E138" i="1"/>
  <c r="E50" i="1"/>
  <c r="M88" i="1"/>
  <c r="K62" i="1"/>
  <c r="G50" i="1"/>
  <c r="G34" i="1"/>
  <c r="G16" i="2"/>
  <c r="P109" i="1" l="1"/>
  <c r="K168" i="1"/>
  <c r="G170" i="1"/>
  <c r="G112" i="1"/>
  <c r="G109" i="1"/>
  <c r="G108" i="1" s="1"/>
  <c r="M108" i="1"/>
  <c r="E134" i="1"/>
  <c r="P63" i="1"/>
  <c r="C161" i="1"/>
  <c r="C159" i="1" s="1"/>
  <c r="P159" i="1" s="1"/>
  <c r="C167" i="1"/>
  <c r="G105" i="1"/>
  <c r="G104" i="1" s="1"/>
  <c r="P79" i="1"/>
  <c r="G78" i="1"/>
  <c r="K108" i="1"/>
  <c r="E62" i="1"/>
  <c r="G62" i="1"/>
  <c r="P135" i="1"/>
  <c r="E18" i="1"/>
  <c r="E104" i="1"/>
  <c r="E88" i="1"/>
  <c r="C147" i="1"/>
  <c r="P145" i="1" s="1"/>
  <c r="C124" i="1"/>
  <c r="C122" i="1" s="1"/>
  <c r="P122" i="1" s="1"/>
  <c r="C103" i="1"/>
  <c r="P101" i="1" s="1"/>
  <c r="C97" i="1"/>
  <c r="C95" i="1" s="1"/>
  <c r="C87" i="1"/>
  <c r="P87" i="1" s="1"/>
  <c r="C77" i="1"/>
  <c r="P77" i="1" s="1"/>
  <c r="C74" i="1"/>
  <c r="P74" i="1" s="1"/>
  <c r="C68" i="1"/>
  <c r="C58" i="1"/>
  <c r="C24" i="1"/>
  <c r="C100" i="1"/>
  <c r="C98" i="1" s="1"/>
  <c r="C71" i="1"/>
  <c r="C155" i="1"/>
  <c r="C133" i="1"/>
  <c r="C131" i="1" s="1"/>
  <c r="C42" i="1"/>
  <c r="C33" i="1"/>
  <c r="C143" i="1"/>
  <c r="C52" i="1"/>
  <c r="C39" i="1"/>
  <c r="C84" i="1"/>
  <c r="C55" i="1"/>
  <c r="C158" i="1"/>
  <c r="C121" i="1"/>
  <c r="P121" i="1" s="1"/>
  <c r="P119" i="1" s="1"/>
  <c r="C17" i="1"/>
  <c r="C130" i="1"/>
  <c r="C140" i="1"/>
  <c r="C27" i="1"/>
  <c r="C94" i="1"/>
  <c r="C118" i="1"/>
  <c r="C61" i="1"/>
  <c r="C127" i="1"/>
  <c r="C125" i="1" s="1"/>
  <c r="C164" i="1"/>
  <c r="C162" i="1" s="1"/>
  <c r="C36" i="1"/>
  <c r="C45" i="1"/>
  <c r="C30" i="1"/>
  <c r="G18" i="1"/>
  <c r="E150" i="1"/>
  <c r="E169" i="1" s="1"/>
  <c r="E151" i="1"/>
  <c r="E170" i="1" s="1"/>
  <c r="E149" i="1"/>
  <c r="H150" i="1"/>
  <c r="H169" i="1" s="1"/>
  <c r="H149" i="1"/>
  <c r="H151" i="1"/>
  <c r="H170" i="1" s="1"/>
  <c r="I150" i="1"/>
  <c r="I169" i="1" s="1"/>
  <c r="I151" i="1"/>
  <c r="I149" i="1"/>
  <c r="F151" i="1"/>
  <c r="F170" i="1" s="1"/>
  <c r="F149" i="1"/>
  <c r="F150" i="1"/>
  <c r="F169" i="1" s="1"/>
  <c r="N150" i="1"/>
  <c r="N169" i="1" s="1"/>
  <c r="N149" i="1"/>
  <c r="N151" i="1"/>
  <c r="N170" i="1" s="1"/>
  <c r="M151" i="1"/>
  <c r="M150" i="1"/>
  <c r="M149" i="1"/>
  <c r="O151" i="1"/>
  <c r="O150" i="1"/>
  <c r="O169" i="1" s="1"/>
  <c r="O149" i="1"/>
  <c r="J150" i="1"/>
  <c r="J169" i="1" s="1"/>
  <c r="J151" i="1"/>
  <c r="J170" i="1" s="1"/>
  <c r="J149" i="1"/>
  <c r="M168" i="1" l="1"/>
  <c r="E168" i="1"/>
  <c r="P17" i="1"/>
  <c r="P161" i="1"/>
  <c r="C114" i="1"/>
  <c r="P116" i="1"/>
  <c r="C136" i="1"/>
  <c r="P92" i="1"/>
  <c r="C82" i="1"/>
  <c r="C151" i="1"/>
  <c r="C149" i="1" s="1"/>
  <c r="C153" i="1"/>
  <c r="P153" i="1" s="1"/>
  <c r="P167" i="1"/>
  <c r="C165" i="1"/>
  <c r="P165" i="1" s="1"/>
  <c r="P61" i="1"/>
  <c r="P52" i="1"/>
  <c r="C64" i="1"/>
  <c r="P24" i="1"/>
  <c r="C20" i="1"/>
  <c r="P28" i="1"/>
  <c r="P39" i="1"/>
  <c r="C37" i="1"/>
  <c r="I168" i="1"/>
  <c r="G168" i="1"/>
  <c r="C53" i="1"/>
  <c r="P141" i="1"/>
  <c r="C141" i="1"/>
  <c r="C18" i="1"/>
  <c r="P158" i="1"/>
  <c r="P156" i="1"/>
  <c r="P45" i="1"/>
  <c r="C138" i="1"/>
  <c r="C119" i="1"/>
  <c r="C56" i="1"/>
  <c r="P56" i="1" s="1"/>
  <c r="P147" i="1"/>
  <c r="P36" i="1"/>
  <c r="C112" i="1"/>
  <c r="P118" i="1"/>
  <c r="C50" i="1"/>
  <c r="C31" i="1"/>
  <c r="P31" i="1" s="1"/>
  <c r="P69" i="1"/>
  <c r="C69" i="1"/>
  <c r="P97" i="1"/>
  <c r="P95" i="1" s="1"/>
  <c r="P164" i="1"/>
  <c r="P162" i="1"/>
  <c r="C92" i="1"/>
  <c r="C40" i="1"/>
  <c r="P40" i="1" s="1"/>
  <c r="P100" i="1"/>
  <c r="C72" i="1"/>
  <c r="P72" i="1" s="1"/>
  <c r="C101" i="1"/>
  <c r="P155" i="1"/>
  <c r="C66" i="1"/>
  <c r="P127" i="1"/>
  <c r="P125" i="1"/>
  <c r="C25" i="1"/>
  <c r="C15" i="1"/>
  <c r="P133" i="1"/>
  <c r="P131" i="1"/>
  <c r="C22" i="1"/>
  <c r="C75" i="1"/>
  <c r="P75" i="1" s="1"/>
  <c r="J168" i="1"/>
  <c r="O168" i="1"/>
  <c r="N168" i="1"/>
  <c r="F168" i="1"/>
  <c r="H168" i="1"/>
  <c r="C110" i="1" l="1"/>
  <c r="C134" i="1"/>
  <c r="P114" i="1"/>
  <c r="P138" i="1"/>
  <c r="P134" i="1" s="1"/>
  <c r="P151" i="1"/>
  <c r="P62" i="1"/>
  <c r="P20" i="1"/>
  <c r="P18" i="1" s="1"/>
  <c r="C108" i="1"/>
  <c r="P50" i="1"/>
  <c r="P90" i="1"/>
  <c r="P106" i="1" s="1"/>
  <c r="P64" i="1"/>
  <c r="P80" i="1" s="1"/>
  <c r="P110" i="1" l="1"/>
  <c r="P108" i="1" s="1"/>
  <c r="P112" i="1"/>
  <c r="C170" i="1"/>
  <c r="C168" i="1" s="1"/>
  <c r="P88" i="1"/>
  <c r="P168" i="1" l="1"/>
</calcChain>
</file>

<file path=xl/sharedStrings.xml><?xml version="1.0" encoding="utf-8"?>
<sst xmlns="http://schemas.openxmlformats.org/spreadsheetml/2006/main" count="224" uniqueCount="92">
  <si>
    <t>Наименование объектов</t>
  </si>
  <si>
    <t>Электроэнергия</t>
  </si>
  <si>
    <t>Отопление</t>
  </si>
  <si>
    <t xml:space="preserve">ГВС                 </t>
  </si>
  <si>
    <t>Холодная вода</t>
  </si>
  <si>
    <t>Водоотведение</t>
  </si>
  <si>
    <t>Гкал.</t>
  </si>
  <si>
    <t>тыс.</t>
  </si>
  <si>
    <t>куб. м.</t>
  </si>
  <si>
    <t>МУНИЦИПАЛЬНОЕ УПРАВЛЕНИЕ</t>
  </si>
  <si>
    <t>ОБРАЗОВАНИЕ</t>
  </si>
  <si>
    <t>в том числе:</t>
  </si>
  <si>
    <t>КУЛЬТУРА</t>
  </si>
  <si>
    <t>СРЕДСТВА МАССОВОЙ ИНФОРМАЦИИ</t>
  </si>
  <si>
    <t>ПРОЧИЕ</t>
  </si>
  <si>
    <t>п. Стекольный</t>
  </si>
  <si>
    <t>п. Талая</t>
  </si>
  <si>
    <t>кВт/час</t>
  </si>
  <si>
    <t>п. Палатка</t>
  </si>
  <si>
    <t>ВСЕГО ПО ОКРУГУ:</t>
  </si>
  <si>
    <t>№ п/п</t>
  </si>
  <si>
    <t>Наименование показателя</t>
  </si>
  <si>
    <t>Населенный пункт</t>
  </si>
  <si>
    <t>Тепловая энергия</t>
  </si>
  <si>
    <t>с. Хасын</t>
  </si>
  <si>
    <t>Водоснабжение (Холодная вода)</t>
  </si>
  <si>
    <t>Водоотведение (Вывоз ЖБО)</t>
  </si>
  <si>
    <t>Электроснабжение (ДЭС)</t>
  </si>
  <si>
    <t>СПОРТ</t>
  </si>
  <si>
    <t>Фонтаны, водопад</t>
  </si>
  <si>
    <t>вывоз ТКО</t>
  </si>
  <si>
    <t>Вывоз ТКО</t>
  </si>
  <si>
    <t>п. Хасын</t>
  </si>
  <si>
    <t>к постановлению Администрации</t>
  </si>
  <si>
    <t>Здание Администрации Хасынского муниципального округа Магаданской области , п. Палатка, ул. Ленина, д. 76</t>
  </si>
  <si>
    <t>Собрание представителей Хасынского муниципального округа Магаданской области, , п. Палатка,  ул. Центральная, д. 24</t>
  </si>
  <si>
    <t xml:space="preserve">Отдел ЗАГС Администрации Хасынского муниципального округа Магаданской области, п. Палатка, ул. Космонавтов, д. 11  </t>
  </si>
  <si>
    <t xml:space="preserve">БАНЯ , п. Палатка, ул. Пионерская, д. 24            </t>
  </si>
  <si>
    <t>Муниципальное бюджетное учреждение культуры «Дом культуры пос. Стекольный», п. Стекольный, ул. Советская, д. 7</t>
  </si>
  <si>
    <t>Муниципальное бюджетное учреждение культуры «Хасынская централизованная библиотечная система», п. Палатка, ул. Юбилейная, д. 10</t>
  </si>
  <si>
    <t>Центральная библиотека                        п. Палатка, ул. Юбилейная, д. 10</t>
  </si>
  <si>
    <t>Библиотека-филиал № 1 п. Стекольный</t>
  </si>
  <si>
    <t>Библиотека-филиал № 2 п. Талая</t>
  </si>
  <si>
    <t>Пункт выдачи в п. Хасын</t>
  </si>
  <si>
    <t>Муниципальное бюджетное учреждение дополнительного образования 
«Хасынская спортивная школа»
п. Палатка, ул. Почтовая, д. 1</t>
  </si>
  <si>
    <t>Муниципальное казенное учреждение Физкультурно-оздоровительный комплекс с плавательным бассейном «Арбат»,
п. Палатка, ул. Почтовая, д. 4</t>
  </si>
  <si>
    <t xml:space="preserve">Муниципальное автономное учреждение «Редакция газеты «Заря Севера» Хасынского муниципального округа», п. Палатка, ул. Центральная, д. 30                                              </t>
  </si>
  <si>
    <t>тыс.      рублей</t>
  </si>
  <si>
    <t>рублей</t>
  </si>
  <si>
    <t>тыс. рублей</t>
  </si>
  <si>
    <t>Итого, тыс. рублей</t>
  </si>
  <si>
    <t xml:space="preserve">     Хасынского муниципального </t>
  </si>
  <si>
    <t xml:space="preserve">     округа Магаданской области</t>
  </si>
  <si>
    <t xml:space="preserve">       от _____________ № ____</t>
  </si>
  <si>
    <t>ГАРАЖИ (п. Палатка: ул. Юбилейная, д. 21, д. 25, ул. Школьная, д. 5, ул. Юбилейная, д. 16, ул. Ленина, д. 74, д. 76)</t>
  </si>
  <si>
    <t>Муниципальное бюджетное учреждение дополнительного образования 
«Хасынская спортивная школа» Лига, п. Палатка, ул. Почтовая, д. 1</t>
  </si>
  <si>
    <t>ВСЕГО ОБРАЗОВАНИЕ:</t>
  </si>
  <si>
    <t>ВСЕГО КУЛЬТУРА:</t>
  </si>
  <si>
    <t>ВСЕГО СПОРТ:</t>
  </si>
  <si>
    <t>Управление имущественных и земельных отношений Хасынского 
муниципального округа Магаданской области                                  (пустующий жилфонд)</t>
  </si>
  <si>
    <t>Управление жизнеобеспечения территории Администрации 
Хасынского муниципального округа Магаданской области                                (уличное освещение)</t>
  </si>
  <si>
    <t>Муниципальное казенное учреждение Физкультурно-оздоровительный комплекс с плавательным бассейном «Арбат», п. Палатка, ул. Почтовая, д. 7</t>
  </si>
  <si>
    <t>Муниципальное казенное учреждение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</si>
  <si>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бюджетное дошкольное образовательное учреждение «Детский сад № 1», п. Палатка, ул. Юбилейная, д. 16а</t>
  </si>
  <si>
    <t xml:space="preserve">Муниципальное бюджетное дошкольное образовательное учреждение «Светлячок», п. Стекольный, ул. Зеленая, д. 18        </t>
  </si>
  <si>
    <t>Муниципальное бюджетное дошкольное образовательное учреждение «Детский сад» п. Хасын, ул. Геологов, д. 39</t>
  </si>
  <si>
    <t xml:space="preserve">Муниципальное бюджетное образовательное учреждение «СОШ № 1» п. Палатка, ул. Ленина, д. 44                         </t>
  </si>
  <si>
    <t>Муниципальное бюджетное образовательное учреждение «СОШ» п. Стекольный, ул. Советская, д. 10</t>
  </si>
  <si>
    <t>Муниципальное бюджетное учреждение дополнительного образования «Хасынский центр детского творчества», п. Палатка, ул. Школьная, д. 7</t>
  </si>
  <si>
    <t>Муниципальное бюджетное учреждение культуры «Дом культуры Хасынского муниципального округа Магаданской области», п. Палатка, ул. Ленина, д. 80</t>
  </si>
  <si>
    <t>Муниципальное бюджетное учреждение дополнительного образования 
«Хасынская спортивная школа» Балок футбольный (стадион)              п. Палатка, ул. Юбилейная</t>
  </si>
  <si>
    <t>Муниципальное бюджетное учреждение дополнительного образования 
«Хасынская спортивная школа» Лыжная база, п. Палатка, ул. Ленина, д. 74</t>
  </si>
  <si>
    <t>Муниципальное бюджетное учреждение дополнительного образования 
«Хасынская спортивная школа» Хоккейна площадка, п.  Палатка, ул. Заречная</t>
  </si>
  <si>
    <t>Муниципальное бюджетное учреждение дополнительного образования 
«Хасынская спортивная школа» Лыжная база (Хасын), п. Хасын, ул. Геологов, д. 39</t>
  </si>
  <si>
    <t>Муниципальное бюджетное учреждение дополнительного образования 
«Хасынская спортивная школа» Хоккейная площадка Балок 1,             п. Хасын, ул. Цареградского</t>
  </si>
  <si>
    <t>Муниципальное казенное учреждение «Централизованная бухгалтерия 
Хасынского муниципального округа Магаданской области»
п. Палатка, ул. Ленина, д. 74</t>
  </si>
  <si>
    <t>Муниципальное бюджетное образовательное учреждение «СОШ № 2» п. Палатка</t>
  </si>
  <si>
    <t>Муниципальное бюджетное образовательное учреждение «СОШ № 2» п. Палатка, ул. Ленина, д. 1</t>
  </si>
  <si>
    <t>Муниципальное бюджетное образовательное учреждение «СОШ № 2» п. Палатка, ул. Ленина, д. 62</t>
  </si>
  <si>
    <t>Территориальный отдел п. Талая Администрации Хасынского 
муниципального округа Магаданской области
п. Талая, ул. Зеленая, д. 6</t>
  </si>
  <si>
    <t>Территориальный отдел п. Стекольный Администрации 
Хасынского муниципального округа Магаданской области
п. Стекольный, ул. Советская, д. 5</t>
  </si>
  <si>
    <t>Здание Муниципального казенного учреждения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</si>
  <si>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казенное учреждение Физкультурно-оздоровительный комплекс с плавательным бассейном «Арбат», п. Палатка</t>
  </si>
  <si>
    <t>1е полугодие</t>
  </si>
  <si>
    <t xml:space="preserve">2е полугодие </t>
  </si>
  <si>
    <t>1 полугодие (с НДС)</t>
  </si>
  <si>
    <t>2 полугодие  (с НДС)</t>
  </si>
  <si>
    <t>1 полугодие (без НДС)</t>
  </si>
  <si>
    <t>2 полугодие (без НДС)</t>
  </si>
  <si>
    <t xml:space="preserve">              Приложение № 4</t>
  </si>
  <si>
    <t>Лимиты потребления энергоресурсов и коммунальных услуг на 2029 год</t>
  </si>
  <si>
    <t>Тарифы на 2029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</si>
</sst>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69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4" fontId="2" fillId="4" borderId="30" xfId="0" applyNumberFormat="1" applyFont="1" applyFill="1" applyBorder="1" applyAlignment="1">
      <alignment horizontal="center" vertical="center"/>
    </xf>
    <xf numFmtId="4" fontId="10" fillId="4" borderId="30" xfId="0" applyNumberFormat="1" applyFont="1" applyFill="1" applyBorder="1" applyAlignment="1">
      <alignment horizontal="center" vertical="center"/>
    </xf>
    <xf numFmtId="4" fontId="2" fillId="4" borderId="31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4" borderId="32" xfId="0" applyNumberFormat="1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4" fontId="2" fillId="5" borderId="30" xfId="0" applyNumberFormat="1" applyFont="1" applyFill="1" applyBorder="1" applyAlignment="1">
      <alignment horizontal="center" vertical="center"/>
    </xf>
    <xf numFmtId="4" fontId="10" fillId="5" borderId="30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4" fontId="2" fillId="5" borderId="20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32" xfId="0" applyNumberFormat="1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10" fillId="7" borderId="30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2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4" fontId="2" fillId="8" borderId="30" xfId="0" applyNumberFormat="1" applyFont="1" applyFill="1" applyBorder="1" applyAlignment="1">
      <alignment horizontal="center" vertical="center"/>
    </xf>
    <xf numFmtId="4" fontId="10" fillId="8" borderId="30" xfId="0" applyNumberFormat="1" applyFont="1" applyFill="1" applyBorder="1" applyAlignment="1">
      <alignment horizontal="center" vertical="center"/>
    </xf>
    <xf numFmtId="4" fontId="2" fillId="8" borderId="31" xfId="0" applyNumberFormat="1" applyFont="1" applyFill="1" applyBorder="1" applyAlignment="1">
      <alignment horizontal="center" vertical="center"/>
    </xf>
    <xf numFmtId="4" fontId="2" fillId="8" borderId="20" xfId="0" applyNumberFormat="1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4" fontId="2" fillId="8" borderId="2" xfId="0" applyNumberFormat="1" applyFont="1" applyFill="1" applyBorder="1" applyAlignment="1">
      <alignment horizontal="center" vertical="center"/>
    </xf>
    <xf numFmtId="4" fontId="2" fillId="8" borderId="32" xfId="0" applyNumberFormat="1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4" fontId="10" fillId="6" borderId="30" xfId="0" applyNumberFormat="1" applyFont="1" applyFill="1" applyBorder="1" applyAlignment="1">
      <alignment horizontal="center" vertical="center"/>
    </xf>
    <xf numFmtId="4" fontId="2" fillId="6" borderId="31" xfId="0" applyNumberFormat="1" applyFont="1" applyFill="1" applyBorder="1" applyAlignment="1">
      <alignment horizontal="center" vertical="center"/>
    </xf>
    <xf numFmtId="4" fontId="2" fillId="6" borderId="20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6" borderId="32" xfId="0" applyNumberFormat="1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1" fontId="9" fillId="0" borderId="28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165" fontId="9" fillId="0" borderId="1" xfId="0" applyNumberFormat="1" applyFont="1" applyBorder="1" applyAlignment="1">
      <alignment horizontal="center" vertical="center" wrapText="1" shrinkToFit="1"/>
    </xf>
    <xf numFmtId="165" fontId="9" fillId="0" borderId="17" xfId="0" applyNumberFormat="1" applyFont="1" applyBorder="1" applyAlignment="1">
      <alignment vertical="center" wrapText="1"/>
    </xf>
    <xf numFmtId="164" fontId="12" fillId="0" borderId="26" xfId="0" applyNumberFormat="1" applyFont="1" applyBorder="1"/>
    <xf numFmtId="164" fontId="12" fillId="0" borderId="0" xfId="0" applyNumberFormat="1" applyFont="1"/>
    <xf numFmtId="164" fontId="9" fillId="0" borderId="28" xfId="0" applyNumberFormat="1" applyFont="1" applyBorder="1" applyAlignment="1">
      <alignment vertic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65" fontId="9" fillId="0" borderId="29" xfId="0" applyNumberFormat="1" applyFont="1" applyBorder="1" applyAlignment="1">
      <alignment vertical="center" wrapText="1" shrinkToFit="1"/>
    </xf>
    <xf numFmtId="165" fontId="9" fillId="0" borderId="30" xfId="0" applyNumberFormat="1" applyFont="1" applyBorder="1" applyAlignment="1">
      <alignment horizontal="center" vertical="center" wrapText="1"/>
    </xf>
    <xf numFmtId="165" fontId="9" fillId="0" borderId="31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165" fontId="9" fillId="0" borderId="17" xfId="0" applyNumberFormat="1" applyFont="1" applyBorder="1" applyAlignment="1">
      <alignment horizontal="right" vertical="center" wrapText="1" indent="1" shrinkToFit="1"/>
    </xf>
    <xf numFmtId="165" fontId="9" fillId="0" borderId="20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right" vertical="center" wrapText="1" indent="1" shrinkToFit="1"/>
    </xf>
    <xf numFmtId="165" fontId="9" fillId="0" borderId="2" xfId="0" applyNumberFormat="1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 shrinkToFit="1"/>
    </xf>
    <xf numFmtId="165" fontId="9" fillId="0" borderId="17" xfId="0" applyNumberFormat="1" applyFont="1" applyBorder="1" applyAlignment="1">
      <alignment vertical="center" wrapText="1" shrinkToFit="1"/>
    </xf>
    <xf numFmtId="165" fontId="9" fillId="0" borderId="24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/>
    <xf numFmtId="165" fontId="9" fillId="0" borderId="12" xfId="0" applyNumberFormat="1" applyFont="1" applyBorder="1" applyAlignment="1">
      <alignment horizontal="right" vertical="center" wrapText="1" shrinkToFit="1"/>
    </xf>
    <xf numFmtId="165" fontId="9" fillId="0" borderId="33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4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5" fontId="9" fillId="0" borderId="35" xfId="0" applyNumberFormat="1" applyFont="1" applyBorder="1" applyAlignment="1">
      <alignment vertical="center" wrapText="1" shrinkToFit="1"/>
    </xf>
    <xf numFmtId="165" fontId="9" fillId="0" borderId="24" xfId="0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right" vertical="center" wrapText="1" shrinkToFit="1"/>
    </xf>
    <xf numFmtId="165" fontId="9" fillId="0" borderId="24" xfId="0" applyNumberFormat="1" applyFont="1" applyBorder="1" applyAlignment="1">
      <alignment vertical="center" wrapText="1" shrinkToFit="1"/>
    </xf>
    <xf numFmtId="165" fontId="9" fillId="0" borderId="1" xfId="0" applyNumberFormat="1" applyFont="1" applyBorder="1" applyAlignment="1">
      <alignment vertical="center" wrapText="1" shrinkToFit="1"/>
    </xf>
    <xf numFmtId="165" fontId="9" fillId="0" borderId="29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5" fontId="9" fillId="0" borderId="17" xfId="1" applyNumberFormat="1" applyFont="1" applyFill="1" applyBorder="1" applyAlignment="1">
      <alignment vertical="center" wrapText="1"/>
    </xf>
    <xf numFmtId="164" fontId="12" fillId="0" borderId="0" xfId="1" applyNumberFormat="1" applyFont="1" applyFill="1" applyBorder="1"/>
    <xf numFmtId="165" fontId="9" fillId="0" borderId="7" xfId="0" applyNumberFormat="1" applyFont="1" applyBorder="1" applyAlignment="1">
      <alignment horizontal="center" vertical="center" wrapText="1"/>
    </xf>
    <xf numFmtId="165" fontId="9" fillId="3" borderId="24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/>
    <xf numFmtId="164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/>
    <xf numFmtId="165" fontId="9" fillId="0" borderId="17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20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165" fontId="13" fillId="0" borderId="20" xfId="0" applyNumberFormat="1" applyFont="1" applyBorder="1" applyAlignment="1">
      <alignment horizontal="left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165" fontId="12" fillId="0" borderId="36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left" vertical="center" wrapText="1" shrinkToFit="1"/>
    </xf>
    <xf numFmtId="165" fontId="9" fillId="0" borderId="1" xfId="0" applyNumberFormat="1" applyFont="1" applyBorder="1" applyAlignment="1">
      <alignment horizontal="left" vertical="center" wrapText="1" shrinkToFit="1"/>
    </xf>
    <xf numFmtId="165" fontId="9" fillId="0" borderId="20" xfId="0" applyNumberFormat="1" applyFont="1" applyBorder="1" applyAlignment="1">
      <alignment horizontal="left" vertical="center" wrapText="1" shrinkToFit="1"/>
    </xf>
    <xf numFmtId="164" fontId="9" fillId="0" borderId="2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174"/>
  <sheetViews>
    <sheetView tabSelected="1" zoomScale="70" zoomScaleNormal="70" workbookViewId="0">
      <pane xSplit="12" ySplit="15" topLeftCell="M157" activePane="bottomRight" state="frozen"/>
      <selection pane="topRight" activeCell="M1" sqref="M1"/>
      <selection pane="bottomLeft" activeCell="A17" sqref="A17"/>
      <selection pane="bottomRight" activeCell="S13" sqref="S13"/>
    </sheetView>
  </sheetViews>
  <sheetFormatPr defaultColWidth="15.85546875" defaultRowHeight="18.75" x14ac:dyDescent="0.3"/>
  <cols>
    <col min="1" max="1" width="39" style="69" customWidth="1"/>
    <col min="2" max="2" width="15.85546875" style="70" customWidth="1"/>
    <col min="3" max="3" width="15.85546875" style="70"/>
    <col min="4" max="4" width="15.85546875" style="70" customWidth="1"/>
    <col min="5" max="5" width="15.85546875" style="70"/>
    <col min="6" max="6" width="15.85546875" style="70" customWidth="1"/>
    <col min="7" max="7" width="15.85546875" style="70"/>
    <col min="8" max="8" width="15.85546875" style="70" customWidth="1"/>
    <col min="9" max="9" width="15.85546875" style="70"/>
    <col min="10" max="10" width="15.85546875" style="70" customWidth="1"/>
    <col min="11" max="11" width="15.85546875" style="70"/>
    <col min="12" max="12" width="15.85546875" style="70" customWidth="1"/>
    <col min="13" max="13" width="15.85546875" style="70"/>
    <col min="14" max="14" width="15.85546875" style="70" customWidth="1"/>
    <col min="15" max="16" width="15.85546875" style="70"/>
    <col min="17" max="16384" width="15.85546875" style="68"/>
  </cols>
  <sheetData>
    <row r="1" spans="1:189" s="67" customFormat="1" x14ac:dyDescent="0.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 t="s">
        <v>89</v>
      </c>
      <c r="O1" s="110"/>
      <c r="P1" s="110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</row>
    <row r="2" spans="1:189" x14ac:dyDescent="0.3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 t="s">
        <v>33</v>
      </c>
      <c r="O2" s="110"/>
      <c r="P2" s="110"/>
    </row>
    <row r="3" spans="1:189" x14ac:dyDescent="0.3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 t="s">
        <v>51</v>
      </c>
      <c r="O3" s="110"/>
      <c r="P3" s="110"/>
    </row>
    <row r="4" spans="1:189" x14ac:dyDescent="0.3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 t="s">
        <v>52</v>
      </c>
      <c r="O4" s="110"/>
      <c r="P4" s="110"/>
    </row>
    <row r="5" spans="1:189" x14ac:dyDescent="0.3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 t="s">
        <v>53</v>
      </c>
      <c r="O5" s="110"/>
      <c r="P5" s="110"/>
    </row>
    <row r="6" spans="1:189" x14ac:dyDescent="0.3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189" x14ac:dyDescent="0.3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189" x14ac:dyDescent="0.3">
      <c r="A8" s="121" t="s">
        <v>90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</row>
    <row r="9" spans="1:189" ht="19.5" thickBot="1" x14ac:dyDescent="0.35">
      <c r="J9" s="136"/>
      <c r="K9" s="136"/>
      <c r="L9" s="136"/>
      <c r="M9" s="136"/>
      <c r="N9" s="136"/>
      <c r="O9" s="136"/>
      <c r="P9" s="136"/>
    </row>
    <row r="10" spans="1:189" ht="19.5" thickBot="1" x14ac:dyDescent="0.35">
      <c r="A10" s="125" t="s">
        <v>0</v>
      </c>
      <c r="B10" s="122" t="s">
        <v>1</v>
      </c>
      <c r="C10" s="124"/>
      <c r="D10" s="122" t="s">
        <v>2</v>
      </c>
      <c r="E10" s="124"/>
      <c r="F10" s="122" t="s">
        <v>3</v>
      </c>
      <c r="G10" s="123"/>
      <c r="H10" s="123"/>
      <c r="I10" s="124"/>
      <c r="J10" s="122" t="s">
        <v>4</v>
      </c>
      <c r="K10" s="124"/>
      <c r="L10" s="122" t="s">
        <v>5</v>
      </c>
      <c r="M10" s="124"/>
      <c r="N10" s="122" t="s">
        <v>30</v>
      </c>
      <c r="O10" s="124"/>
      <c r="P10" s="131" t="s">
        <v>50</v>
      </c>
    </row>
    <row r="11" spans="1:189" x14ac:dyDescent="0.3">
      <c r="A11" s="126"/>
      <c r="B11" s="72" t="s">
        <v>7</v>
      </c>
      <c r="C11" s="131" t="s">
        <v>47</v>
      </c>
      <c r="D11" s="131" t="s">
        <v>6</v>
      </c>
      <c r="E11" s="72" t="s">
        <v>7</v>
      </c>
      <c r="F11" s="131" t="s">
        <v>6</v>
      </c>
      <c r="G11" s="72" t="s">
        <v>7</v>
      </c>
      <c r="H11" s="131" t="s">
        <v>8</v>
      </c>
      <c r="I11" s="72" t="s">
        <v>7</v>
      </c>
      <c r="J11" s="131" t="s">
        <v>8</v>
      </c>
      <c r="K11" s="72" t="s">
        <v>7</v>
      </c>
      <c r="L11" s="131" t="s">
        <v>8</v>
      </c>
      <c r="M11" s="72" t="s">
        <v>7</v>
      </c>
      <c r="N11" s="131" t="s">
        <v>8</v>
      </c>
      <c r="O11" s="131" t="s">
        <v>49</v>
      </c>
      <c r="P11" s="137"/>
    </row>
    <row r="12" spans="1:189" ht="19.5" thickBot="1" x14ac:dyDescent="0.35">
      <c r="A12" s="127"/>
      <c r="B12" s="73" t="s">
        <v>17</v>
      </c>
      <c r="C12" s="132"/>
      <c r="D12" s="132"/>
      <c r="E12" s="73" t="s">
        <v>48</v>
      </c>
      <c r="F12" s="132"/>
      <c r="G12" s="73" t="s">
        <v>48</v>
      </c>
      <c r="H12" s="132"/>
      <c r="I12" s="73" t="s">
        <v>48</v>
      </c>
      <c r="J12" s="132"/>
      <c r="K12" s="73" t="s">
        <v>48</v>
      </c>
      <c r="L12" s="132"/>
      <c r="M12" s="73" t="s">
        <v>48</v>
      </c>
      <c r="N12" s="132"/>
      <c r="O12" s="132"/>
      <c r="P12" s="132"/>
    </row>
    <row r="13" spans="1:189" ht="19.5" thickBot="1" x14ac:dyDescent="0.35">
      <c r="A13" s="59">
        <v>1</v>
      </c>
      <c r="B13" s="74">
        <v>2</v>
      </c>
      <c r="C13" s="75">
        <v>3</v>
      </c>
      <c r="D13" s="74">
        <v>4</v>
      </c>
      <c r="E13" s="74">
        <v>5</v>
      </c>
      <c r="F13" s="74">
        <v>6</v>
      </c>
      <c r="G13" s="74">
        <v>7</v>
      </c>
      <c r="H13" s="74">
        <v>8</v>
      </c>
      <c r="I13" s="74">
        <v>9</v>
      </c>
      <c r="J13" s="74">
        <v>10</v>
      </c>
      <c r="K13" s="74">
        <v>11</v>
      </c>
      <c r="L13" s="74">
        <v>12</v>
      </c>
      <c r="M13" s="74">
        <v>13</v>
      </c>
      <c r="N13" s="74">
        <v>14</v>
      </c>
      <c r="O13" s="74">
        <v>15</v>
      </c>
      <c r="P13" s="75">
        <v>16</v>
      </c>
    </row>
    <row r="14" spans="1:189" ht="19.5" thickBot="1" x14ac:dyDescent="0.35">
      <c r="A14" s="128" t="s">
        <v>9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30"/>
    </row>
    <row r="15" spans="1:189" ht="150" x14ac:dyDescent="0.3">
      <c r="A15" s="76" t="s">
        <v>75</v>
      </c>
      <c r="B15" s="77">
        <f t="shared" ref="B15:C15" si="0">B16+B17</f>
        <v>0</v>
      </c>
      <c r="C15" s="77">
        <f t="shared" si="0"/>
        <v>0</v>
      </c>
      <c r="D15" s="77">
        <f>D16+D17</f>
        <v>29.6</v>
      </c>
      <c r="E15" s="77">
        <f>E16+E17</f>
        <v>604.9</v>
      </c>
      <c r="F15" s="77">
        <f t="shared" ref="F15:I15" si="1">F16+F17</f>
        <v>0</v>
      </c>
      <c r="G15" s="77">
        <f t="shared" si="1"/>
        <v>0</v>
      </c>
      <c r="H15" s="77">
        <f t="shared" si="1"/>
        <v>0</v>
      </c>
      <c r="I15" s="77">
        <f t="shared" si="1"/>
        <v>0</v>
      </c>
      <c r="J15" s="77">
        <f t="shared" ref="J15:O15" si="2">J16+J17</f>
        <v>35.6</v>
      </c>
      <c r="K15" s="77">
        <f t="shared" si="2"/>
        <v>4.9000000000000004</v>
      </c>
      <c r="L15" s="77">
        <f t="shared" si="2"/>
        <v>35.6</v>
      </c>
      <c r="M15" s="77">
        <f t="shared" si="2"/>
        <v>9.1999999999999993</v>
      </c>
      <c r="N15" s="77">
        <f t="shared" si="2"/>
        <v>27</v>
      </c>
      <c r="O15" s="77">
        <f t="shared" si="2"/>
        <v>18</v>
      </c>
      <c r="P15" s="78">
        <f>C15+E15+G15+I15+K15+M15+O15</f>
        <v>637</v>
      </c>
      <c r="Q15" s="79"/>
      <c r="R15" s="79"/>
    </row>
    <row r="16" spans="1:189" x14ac:dyDescent="0.3">
      <c r="A16" s="80" t="s">
        <v>83</v>
      </c>
      <c r="B16" s="61">
        <v>0</v>
      </c>
      <c r="C16" s="61">
        <f>B16*ТАРИФЫ!$F$16</f>
        <v>0</v>
      </c>
      <c r="D16" s="61">
        <v>14.8</v>
      </c>
      <c r="E16" s="61">
        <f>D16*ТАРИФЫ!$F$4/1000</f>
        <v>296.5</v>
      </c>
      <c r="F16" s="61">
        <v>0</v>
      </c>
      <c r="G16" s="61">
        <f>F16*ТАРИФЫ!$F$4/1000</f>
        <v>0</v>
      </c>
      <c r="H16" s="61">
        <v>0</v>
      </c>
      <c r="I16" s="61">
        <f>H16*ТАРИФЫ!$F$8/1000</f>
        <v>0</v>
      </c>
      <c r="J16" s="61">
        <v>17.8</v>
      </c>
      <c r="K16" s="61">
        <f>J16*ТАРИФЫ!$F$8/1000</f>
        <v>2.4</v>
      </c>
      <c r="L16" s="61">
        <f>H16+J16</f>
        <v>17.8</v>
      </c>
      <c r="M16" s="61">
        <f>L16*ТАРИФЫ!$F$12/1000</f>
        <v>4.5</v>
      </c>
      <c r="N16" s="61">
        <v>13.5</v>
      </c>
      <c r="O16" s="61">
        <f>N16*ТАРИФЫ!$D$20/1000</f>
        <v>8.8000000000000007</v>
      </c>
      <c r="P16" s="81">
        <f>C16+E16+G16+I16+K16+M16+O16</f>
        <v>312.2</v>
      </c>
      <c r="Q16" s="79"/>
      <c r="R16" s="79"/>
    </row>
    <row r="17" spans="1:18" ht="19.5" thickBot="1" x14ac:dyDescent="0.35">
      <c r="A17" s="82" t="s">
        <v>84</v>
      </c>
      <c r="B17" s="83">
        <v>0</v>
      </c>
      <c r="C17" s="83">
        <f>B17*ТАРИФЫ!$G$16</f>
        <v>0</v>
      </c>
      <c r="D17" s="83">
        <v>14.8</v>
      </c>
      <c r="E17" s="83">
        <f>D17*ТАРИФЫ!$G$4/1000</f>
        <v>308.39999999999998</v>
      </c>
      <c r="F17" s="83">
        <v>0</v>
      </c>
      <c r="G17" s="83">
        <f>F17*ТАРИФЫ!$G$4/1000</f>
        <v>0</v>
      </c>
      <c r="H17" s="83">
        <v>0</v>
      </c>
      <c r="I17" s="83">
        <f>H17*ТАРИФЫ!$G$8/1000</f>
        <v>0</v>
      </c>
      <c r="J17" s="83">
        <v>17.8</v>
      </c>
      <c r="K17" s="61">
        <f>J17*ТАРИФЫ!$G$8/1000</f>
        <v>2.5</v>
      </c>
      <c r="L17" s="83">
        <f>H17+J17</f>
        <v>17.8</v>
      </c>
      <c r="M17" s="61">
        <f>L17*ТАРИФЫ!$G$12/1000</f>
        <v>4.7</v>
      </c>
      <c r="N17" s="83">
        <v>13.5</v>
      </c>
      <c r="O17" s="83">
        <f>N17*ТАРИФЫ!$E$20/1000</f>
        <v>9.1999999999999993</v>
      </c>
      <c r="P17" s="84">
        <f>C17+E17+G17+I17+K17+M17+O17</f>
        <v>324.8</v>
      </c>
      <c r="Q17" s="79"/>
      <c r="R17" s="79"/>
    </row>
    <row r="18" spans="1:18" ht="165" customHeight="1" x14ac:dyDescent="0.3">
      <c r="A18" s="76" t="s">
        <v>62</v>
      </c>
      <c r="B18" s="77">
        <f t="shared" ref="B18:L18" si="3">B19+B20</f>
        <v>238.7</v>
      </c>
      <c r="C18" s="77">
        <f>C19+C20</f>
        <v>3451.5</v>
      </c>
      <c r="D18" s="77">
        <f>D19+D20+0.1</f>
        <v>1090.7</v>
      </c>
      <c r="E18" s="77">
        <f t="shared" si="3"/>
        <v>25224</v>
      </c>
      <c r="F18" s="77">
        <f t="shared" si="3"/>
        <v>39.9</v>
      </c>
      <c r="G18" s="77">
        <f t="shared" si="3"/>
        <v>815.5</v>
      </c>
      <c r="H18" s="77">
        <f t="shared" si="3"/>
        <v>708.8</v>
      </c>
      <c r="I18" s="77">
        <f>I19+I20</f>
        <v>99.5</v>
      </c>
      <c r="J18" s="77">
        <f t="shared" si="3"/>
        <v>2037.8</v>
      </c>
      <c r="K18" s="77">
        <f t="shared" si="3"/>
        <v>287.5</v>
      </c>
      <c r="L18" s="77">
        <f t="shared" si="3"/>
        <v>2746.6</v>
      </c>
      <c r="M18" s="77">
        <f>M19+M20</f>
        <v>687.7</v>
      </c>
      <c r="N18" s="77">
        <f>N19+N20</f>
        <v>207.8</v>
      </c>
      <c r="O18" s="77">
        <f>O19+O20</f>
        <v>138.4</v>
      </c>
      <c r="P18" s="78">
        <f>P19+P20</f>
        <v>30704.1</v>
      </c>
      <c r="Q18" s="79"/>
      <c r="R18" s="79"/>
    </row>
    <row r="19" spans="1:18" x14ac:dyDescent="0.3">
      <c r="A19" s="85" t="s">
        <v>83</v>
      </c>
      <c r="B19" s="61">
        <f>B23+B26+B29+B32+B35+B38+B41+B44+B47</f>
        <v>119.4</v>
      </c>
      <c r="C19" s="61">
        <f>C23+C26+C29+C32+C35+C38+C41+C44+C47</f>
        <v>1693.1</v>
      </c>
      <c r="D19" s="61">
        <f t="shared" ref="D19:L19" si="4">D23+D26+D29+D32+D35+D38+D41+D44+D47</f>
        <v>545.20000000000005</v>
      </c>
      <c r="E19" s="61">
        <f>E23+E26+E29+E32+E35+E38+E41+E44+E47</f>
        <v>12362.7</v>
      </c>
      <c r="F19" s="61">
        <f t="shared" si="4"/>
        <v>19.899999999999999</v>
      </c>
      <c r="G19" s="61">
        <f>G23+G26+G29+G32+G35+G38+G41+G44+G47</f>
        <v>398.7</v>
      </c>
      <c r="H19" s="61">
        <f t="shared" si="4"/>
        <v>354.4</v>
      </c>
      <c r="I19" s="61">
        <f>I23+I26+I29+I32+I35+I38+I41+I44+I47</f>
        <v>48.8</v>
      </c>
      <c r="J19" s="61">
        <f t="shared" si="4"/>
        <v>1119</v>
      </c>
      <c r="K19" s="61">
        <f>K23+K26+K29+K32+K35+K38+K41+K44+K47</f>
        <v>154.9</v>
      </c>
      <c r="L19" s="61">
        <f t="shared" si="4"/>
        <v>1473.4</v>
      </c>
      <c r="M19" s="61">
        <f t="shared" ref="M19:P20" si="5">M23+M26+M29+M32+M35+M38+M41+M44+M47</f>
        <v>374</v>
      </c>
      <c r="N19" s="61">
        <f t="shared" si="5"/>
        <v>104</v>
      </c>
      <c r="O19" s="61">
        <f t="shared" si="5"/>
        <v>67.900000000000006</v>
      </c>
      <c r="P19" s="81">
        <f t="shared" si="5"/>
        <v>15100.1</v>
      </c>
      <c r="Q19" s="79"/>
      <c r="R19" s="79"/>
    </row>
    <row r="20" spans="1:18" x14ac:dyDescent="0.3">
      <c r="A20" s="85" t="s">
        <v>84</v>
      </c>
      <c r="B20" s="61">
        <f t="shared" ref="B20:L20" si="6">B24+B27+B30+B33+B36+B39+B42+B45+B48</f>
        <v>119.3</v>
      </c>
      <c r="C20" s="61">
        <f>C24+C27+C30+C33+C36+C39+C42+C45+C48</f>
        <v>1758.4</v>
      </c>
      <c r="D20" s="61">
        <f t="shared" si="6"/>
        <v>545.4</v>
      </c>
      <c r="E20" s="61">
        <f>E24+E27+E30+E33+E36+E39+E42+E45+E48</f>
        <v>12861.3</v>
      </c>
      <c r="F20" s="61">
        <f t="shared" si="6"/>
        <v>20</v>
      </c>
      <c r="G20" s="61">
        <f>G24+G27+G30+G33+G36+G39+G42+G45+G48</f>
        <v>416.8</v>
      </c>
      <c r="H20" s="61">
        <f t="shared" si="6"/>
        <v>354.4</v>
      </c>
      <c r="I20" s="61">
        <f>I24+I27+I30+I33+I36+I39+I42+I45+I48</f>
        <v>50.7</v>
      </c>
      <c r="J20" s="61">
        <f t="shared" si="6"/>
        <v>918.8</v>
      </c>
      <c r="K20" s="61">
        <f>K24+K27+K30+K33+K36+K39+K42+K45+K48</f>
        <v>132.6</v>
      </c>
      <c r="L20" s="61">
        <f t="shared" si="6"/>
        <v>1273.2</v>
      </c>
      <c r="M20" s="61">
        <f t="shared" si="5"/>
        <v>313.7</v>
      </c>
      <c r="N20" s="61">
        <f t="shared" si="5"/>
        <v>103.8</v>
      </c>
      <c r="O20" s="61">
        <f t="shared" si="5"/>
        <v>70.5</v>
      </c>
      <c r="P20" s="81">
        <f t="shared" si="5"/>
        <v>15604</v>
      </c>
      <c r="Q20" s="79"/>
      <c r="R20" s="79"/>
    </row>
    <row r="21" spans="1:18" x14ac:dyDescent="0.3">
      <c r="A21" s="111" t="s">
        <v>11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  <c r="Q21" s="79"/>
      <c r="R21" s="79"/>
    </row>
    <row r="22" spans="1:18" ht="93.75" x14ac:dyDescent="0.3">
      <c r="A22" s="86" t="s">
        <v>34</v>
      </c>
      <c r="B22" s="61">
        <f>B23+B24</f>
        <v>72.900000000000006</v>
      </c>
      <c r="C22" s="61">
        <f t="shared" ref="C22:L22" si="7">C23+C24</f>
        <v>1054.0999999999999</v>
      </c>
      <c r="D22" s="61">
        <f>D23+D24</f>
        <v>416.2</v>
      </c>
      <c r="E22" s="61">
        <f>E23+E24</f>
        <v>8506.2000000000007</v>
      </c>
      <c r="F22" s="61">
        <f t="shared" si="7"/>
        <v>4</v>
      </c>
      <c r="G22" s="61">
        <f>G23+G24</f>
        <v>81.8</v>
      </c>
      <c r="H22" s="61">
        <f t="shared" si="7"/>
        <v>71.3</v>
      </c>
      <c r="I22" s="61">
        <f>I23+I24</f>
        <v>10</v>
      </c>
      <c r="J22" s="61">
        <f t="shared" si="7"/>
        <v>470.5</v>
      </c>
      <c r="K22" s="61">
        <f t="shared" si="7"/>
        <v>65.900000000000006</v>
      </c>
      <c r="L22" s="61">
        <f t="shared" si="7"/>
        <v>541.79999999999995</v>
      </c>
      <c r="M22" s="61">
        <f>M23+M24</f>
        <v>140.80000000000001</v>
      </c>
      <c r="N22" s="61">
        <f>N23+N24</f>
        <v>74.400000000000006</v>
      </c>
      <c r="O22" s="61">
        <f>O23+O24</f>
        <v>49.5</v>
      </c>
      <c r="P22" s="81">
        <f>P23+P24</f>
        <v>9908.2999999999993</v>
      </c>
      <c r="Q22" s="79"/>
      <c r="R22" s="79"/>
    </row>
    <row r="23" spans="1:18" x14ac:dyDescent="0.3">
      <c r="A23" s="85" t="s">
        <v>83</v>
      </c>
      <c r="B23" s="61">
        <v>36.5</v>
      </c>
      <c r="C23" s="61">
        <f>B23*ТАРИФЫ!$F$16</f>
        <v>517.6</v>
      </c>
      <c r="D23" s="61">
        <v>208</v>
      </c>
      <c r="E23" s="61">
        <f>D23*ТАРИФЫ!$F$4/1000</f>
        <v>4167.7</v>
      </c>
      <c r="F23" s="61">
        <v>2</v>
      </c>
      <c r="G23" s="61">
        <f>F23*ТАРИФЫ!$F$4/1000</f>
        <v>40.1</v>
      </c>
      <c r="H23" s="61">
        <v>35.700000000000003</v>
      </c>
      <c r="I23" s="61">
        <f>H23*ТАРИФЫ!$F$8/1000</f>
        <v>4.9000000000000004</v>
      </c>
      <c r="J23" s="61">
        <v>235.2</v>
      </c>
      <c r="K23" s="61">
        <f>J23*ТАРИФЫ!$F$8/1000</f>
        <v>32.299999999999997</v>
      </c>
      <c r="L23" s="61">
        <f>H23+J23</f>
        <v>270.89999999999998</v>
      </c>
      <c r="M23" s="61">
        <f>L23*ТАРИФЫ!$F$12/1000</f>
        <v>69</v>
      </c>
      <c r="N23" s="61">
        <v>37.200000000000003</v>
      </c>
      <c r="O23" s="61">
        <f>N23*ТАРИФЫ!$D$20/1000</f>
        <v>24.3</v>
      </c>
      <c r="P23" s="81">
        <f>C23+E23+G23+I23+K23+M23+O23</f>
        <v>4855.8999999999996</v>
      </c>
      <c r="Q23" s="79"/>
      <c r="R23" s="79"/>
    </row>
    <row r="24" spans="1:18" x14ac:dyDescent="0.3">
      <c r="A24" s="85" t="s">
        <v>84</v>
      </c>
      <c r="B24" s="61">
        <v>36.4</v>
      </c>
      <c r="C24" s="61">
        <f>B24*ТАРИФЫ!$G$16</f>
        <v>536.5</v>
      </c>
      <c r="D24" s="61">
        <v>208.2</v>
      </c>
      <c r="E24" s="61">
        <f>D24*ТАРИФЫ!$G$4/1000</f>
        <v>4338.5</v>
      </c>
      <c r="F24" s="61">
        <v>2</v>
      </c>
      <c r="G24" s="61">
        <f>F24*ТАРИФЫ!$G$4/1000</f>
        <v>41.7</v>
      </c>
      <c r="H24" s="61">
        <v>35.6</v>
      </c>
      <c r="I24" s="61">
        <f>H24*ТАРИФЫ!$G$8/1000</f>
        <v>5.0999999999999996</v>
      </c>
      <c r="J24" s="61">
        <v>235.3</v>
      </c>
      <c r="K24" s="61">
        <f>J24*ТАРИФЫ!$G$8/1000</f>
        <v>33.6</v>
      </c>
      <c r="L24" s="61">
        <f>H24+J24</f>
        <v>270.89999999999998</v>
      </c>
      <c r="M24" s="61">
        <f>L24*ТАРИФЫ!$G$12/1000</f>
        <v>71.8</v>
      </c>
      <c r="N24" s="61">
        <v>37.200000000000003</v>
      </c>
      <c r="O24" s="61">
        <f>N24*ТАРИФЫ!$E$20/1000</f>
        <v>25.2</v>
      </c>
      <c r="P24" s="81">
        <f>C24+E24+G24+I24+K24+M24+O24</f>
        <v>5052.3999999999996</v>
      </c>
      <c r="Q24" s="79"/>
      <c r="R24" s="79"/>
    </row>
    <row r="25" spans="1:18" ht="112.5" x14ac:dyDescent="0.3">
      <c r="A25" s="86" t="s">
        <v>35</v>
      </c>
      <c r="B25" s="61">
        <f>B26+B27</f>
        <v>2.1</v>
      </c>
      <c r="C25" s="61">
        <f t="shared" ref="C25:L25" si="8">C26+C27</f>
        <v>30.4</v>
      </c>
      <c r="D25" s="61">
        <f t="shared" si="8"/>
        <v>66.5</v>
      </c>
      <c r="E25" s="61">
        <f>E26+E27</f>
        <v>1359</v>
      </c>
      <c r="F25" s="61">
        <f t="shared" si="8"/>
        <v>1.7</v>
      </c>
      <c r="G25" s="61">
        <f>G26+G27</f>
        <v>34.799999999999997</v>
      </c>
      <c r="H25" s="61">
        <f t="shared" si="8"/>
        <v>30</v>
      </c>
      <c r="I25" s="61">
        <f t="shared" si="8"/>
        <v>4.2</v>
      </c>
      <c r="J25" s="61">
        <f t="shared" si="8"/>
        <v>31.2</v>
      </c>
      <c r="K25" s="61">
        <f>K26+K27</f>
        <v>4.3</v>
      </c>
      <c r="L25" s="61">
        <f t="shared" si="8"/>
        <v>61.2</v>
      </c>
      <c r="M25" s="61">
        <f>M26+M27</f>
        <v>15.9</v>
      </c>
      <c r="N25" s="61">
        <f>N26+N27</f>
        <v>5.2</v>
      </c>
      <c r="O25" s="61">
        <f>O26+O27</f>
        <v>3.5</v>
      </c>
      <c r="P25" s="81">
        <f>C25+E25+G25+I25+K25+M25+O25</f>
        <v>1452.1</v>
      </c>
      <c r="Q25" s="79"/>
      <c r="R25" s="79"/>
    </row>
    <row r="26" spans="1:18" x14ac:dyDescent="0.3">
      <c r="A26" s="85" t="s">
        <v>83</v>
      </c>
      <c r="B26" s="61">
        <v>1</v>
      </c>
      <c r="C26" s="61">
        <f>B26*ТАРИФЫ!$F$16</f>
        <v>14.2</v>
      </c>
      <c r="D26" s="61">
        <v>33.299999999999997</v>
      </c>
      <c r="E26" s="61">
        <f>D26*ТАРИФЫ!F4/1000</f>
        <v>667.2</v>
      </c>
      <c r="F26" s="61">
        <v>0.8</v>
      </c>
      <c r="G26" s="61">
        <f>F26*ТАРИФЫ!$F$4/1000</f>
        <v>16</v>
      </c>
      <c r="H26" s="61">
        <v>15</v>
      </c>
      <c r="I26" s="61">
        <f>H26*ТАРИФЫ!$F$8/1000</f>
        <v>2.1</v>
      </c>
      <c r="J26" s="61">
        <v>15.6</v>
      </c>
      <c r="K26" s="61">
        <f>J26*ТАРИФЫ!$F$8/1000</f>
        <v>2.1</v>
      </c>
      <c r="L26" s="61">
        <f t="shared" ref="L26:L27" si="9">H26+J26</f>
        <v>30.6</v>
      </c>
      <c r="M26" s="61">
        <f>L26*ТАРИФЫ!$F$12/1000</f>
        <v>7.8</v>
      </c>
      <c r="N26" s="61">
        <v>2.6</v>
      </c>
      <c r="O26" s="61">
        <f>N26*ТАРИФЫ!$D$20/1000</f>
        <v>1.7</v>
      </c>
      <c r="P26" s="81">
        <f>C26+E26+G26+I26+K26+M26+O26</f>
        <v>711.1</v>
      </c>
      <c r="Q26" s="79"/>
      <c r="R26" s="79"/>
    </row>
    <row r="27" spans="1:18" x14ac:dyDescent="0.3">
      <c r="A27" s="85" t="s">
        <v>84</v>
      </c>
      <c r="B27" s="61">
        <v>1.1000000000000001</v>
      </c>
      <c r="C27" s="61">
        <f>B27*ТАРИФЫ!$G$16</f>
        <v>16.2</v>
      </c>
      <c r="D27" s="61">
        <v>33.200000000000003</v>
      </c>
      <c r="E27" s="61">
        <f>D27*ТАРИФЫ!G4/1000</f>
        <v>691.8</v>
      </c>
      <c r="F27" s="61">
        <v>0.9</v>
      </c>
      <c r="G27" s="61">
        <f>F27*ТАРИФЫ!$G$4/1000</f>
        <v>18.8</v>
      </c>
      <c r="H27" s="61">
        <v>15</v>
      </c>
      <c r="I27" s="61">
        <f>H27*ТАРИФЫ!$G$8/1000</f>
        <v>2.1</v>
      </c>
      <c r="J27" s="61">
        <v>15.6</v>
      </c>
      <c r="K27" s="61">
        <f>J27*ТАРИФЫ!$G$8/1000</f>
        <v>2.2000000000000002</v>
      </c>
      <c r="L27" s="61">
        <f t="shared" si="9"/>
        <v>30.6</v>
      </c>
      <c r="M27" s="61">
        <f>L27*ТАРИФЫ!$G$12/1000</f>
        <v>8.1</v>
      </c>
      <c r="N27" s="61">
        <v>2.6</v>
      </c>
      <c r="O27" s="61">
        <f>N27*ТАРИФЫ!$E$20/1000</f>
        <v>1.8</v>
      </c>
      <c r="P27" s="81">
        <f>C27+E27+G27+I27+K27+M27+O27</f>
        <v>741</v>
      </c>
      <c r="Q27" s="79"/>
      <c r="R27" s="79"/>
    </row>
    <row r="28" spans="1:18" ht="131.25" x14ac:dyDescent="0.3">
      <c r="A28" s="86" t="s">
        <v>80</v>
      </c>
      <c r="B28" s="61">
        <f>B29+B30</f>
        <v>3.3</v>
      </c>
      <c r="C28" s="61">
        <f>C29+C30</f>
        <v>47.8</v>
      </c>
      <c r="D28" s="61">
        <f t="shared" ref="D28:L28" si="10">D29+D30</f>
        <v>123.6</v>
      </c>
      <c r="E28" s="61">
        <f t="shared" si="10"/>
        <v>4707.5</v>
      </c>
      <c r="F28" s="61">
        <f t="shared" si="10"/>
        <v>0</v>
      </c>
      <c r="G28" s="61">
        <f t="shared" si="10"/>
        <v>0</v>
      </c>
      <c r="H28" s="61">
        <f t="shared" si="10"/>
        <v>0</v>
      </c>
      <c r="I28" s="61">
        <f t="shared" si="10"/>
        <v>0</v>
      </c>
      <c r="J28" s="61">
        <f t="shared" si="10"/>
        <v>20.8</v>
      </c>
      <c r="K28" s="61">
        <f>K29+K30</f>
        <v>5.3</v>
      </c>
      <c r="L28" s="61">
        <f t="shared" si="10"/>
        <v>20.8</v>
      </c>
      <c r="M28" s="61">
        <f>M29+M30</f>
        <v>5.8</v>
      </c>
      <c r="N28" s="61">
        <f>N29+N30</f>
        <v>5.0999999999999996</v>
      </c>
      <c r="O28" s="61">
        <f>O29+O30</f>
        <v>3.4</v>
      </c>
      <c r="P28" s="81">
        <f>P29+P30</f>
        <v>4769.8</v>
      </c>
      <c r="Q28" s="79"/>
      <c r="R28" s="79"/>
    </row>
    <row r="29" spans="1:18" x14ac:dyDescent="0.3">
      <c r="A29" s="85" t="s">
        <v>83</v>
      </c>
      <c r="B29" s="61">
        <v>1.6</v>
      </c>
      <c r="C29" s="61">
        <f>B29*ТАРИФЫ!$F$16</f>
        <v>22.7</v>
      </c>
      <c r="D29" s="61">
        <v>61.8</v>
      </c>
      <c r="E29" s="61">
        <f>D29*ТАРИФЫ!$F$7/1000</f>
        <v>2307.6</v>
      </c>
      <c r="F29" s="61">
        <v>0</v>
      </c>
      <c r="G29" s="61">
        <f>F29*ТАРИФЫ!$F$7/1000</f>
        <v>0</v>
      </c>
      <c r="H29" s="61">
        <v>0</v>
      </c>
      <c r="I29" s="61">
        <v>0</v>
      </c>
      <c r="J29" s="61">
        <v>10.4</v>
      </c>
      <c r="K29" s="61">
        <f>J29*ТАРИФЫ!$F$11/1000</f>
        <v>2.6</v>
      </c>
      <c r="L29" s="61">
        <f>H29+J29</f>
        <v>10.4</v>
      </c>
      <c r="M29" s="61">
        <f>L29*ТАРИФЫ!$F$15/1000</f>
        <v>2.8</v>
      </c>
      <c r="N29" s="61">
        <v>2.6</v>
      </c>
      <c r="O29" s="61">
        <f>N29*ТАРИФЫ!$D$20/1000</f>
        <v>1.7</v>
      </c>
      <c r="P29" s="81">
        <f t="shared" ref="P29:P42" si="11">C29+E29+G29+I29+K29+M29+O29</f>
        <v>2337.4</v>
      </c>
      <c r="Q29" s="79"/>
      <c r="R29" s="79"/>
    </row>
    <row r="30" spans="1:18" x14ac:dyDescent="0.3">
      <c r="A30" s="85" t="s">
        <v>84</v>
      </c>
      <c r="B30" s="61">
        <v>1.7</v>
      </c>
      <c r="C30" s="61">
        <f>B30*ТАРИФЫ!$G$16</f>
        <v>25.1</v>
      </c>
      <c r="D30" s="61">
        <v>61.8</v>
      </c>
      <c r="E30" s="61">
        <f>D30*ТАРИФЫ!$G$7/1000</f>
        <v>2399.9</v>
      </c>
      <c r="F30" s="61">
        <v>0</v>
      </c>
      <c r="G30" s="61">
        <f>F30*ТАРИФЫ!$G$7/1000</f>
        <v>0</v>
      </c>
      <c r="H30" s="61">
        <v>0</v>
      </c>
      <c r="I30" s="61">
        <v>0</v>
      </c>
      <c r="J30" s="61">
        <v>10.4</v>
      </c>
      <c r="K30" s="61">
        <f>J30*ТАРИФЫ!$G$11/1000</f>
        <v>2.7</v>
      </c>
      <c r="L30" s="61">
        <f>H30+J30</f>
        <v>10.4</v>
      </c>
      <c r="M30" s="61">
        <f>L30*ТАРИФЫ!$G$15/1000</f>
        <v>3</v>
      </c>
      <c r="N30" s="61">
        <v>2.5</v>
      </c>
      <c r="O30" s="61">
        <f>N30*ТАРИФЫ!$E$20/1000</f>
        <v>1.7</v>
      </c>
      <c r="P30" s="81">
        <f t="shared" si="11"/>
        <v>2432.4</v>
      </c>
      <c r="Q30" s="79"/>
      <c r="R30" s="79"/>
    </row>
    <row r="31" spans="1:18" ht="112.5" x14ac:dyDescent="0.3">
      <c r="A31" s="86" t="s">
        <v>79</v>
      </c>
      <c r="B31" s="61">
        <f>B32+B33</f>
        <v>8.1</v>
      </c>
      <c r="C31" s="61">
        <f>C32+C33</f>
        <v>117.1</v>
      </c>
      <c r="D31" s="61">
        <f t="shared" ref="D31:M31" si="12">D32+D33</f>
        <v>41.8</v>
      </c>
      <c r="E31" s="61">
        <f t="shared" si="12"/>
        <v>1607.7</v>
      </c>
      <c r="F31" s="61">
        <f t="shared" si="12"/>
        <v>0</v>
      </c>
      <c r="G31" s="61">
        <f t="shared" si="12"/>
        <v>0</v>
      </c>
      <c r="H31" s="61">
        <f t="shared" si="12"/>
        <v>6.6</v>
      </c>
      <c r="I31" s="61">
        <f t="shared" si="12"/>
        <v>1.2</v>
      </c>
      <c r="J31" s="61">
        <f t="shared" si="12"/>
        <v>8.9</v>
      </c>
      <c r="K31" s="61">
        <f>K32+K33</f>
        <v>1.6</v>
      </c>
      <c r="L31" s="61">
        <f t="shared" si="12"/>
        <v>15.5</v>
      </c>
      <c r="M31" s="61">
        <f t="shared" si="12"/>
        <v>0.8</v>
      </c>
      <c r="N31" s="61">
        <f>N32+N33</f>
        <v>3.5</v>
      </c>
      <c r="O31" s="61">
        <f>O32+O33</f>
        <v>2.4</v>
      </c>
      <c r="P31" s="81">
        <f t="shared" si="11"/>
        <v>1730.8</v>
      </c>
      <c r="Q31" s="79"/>
      <c r="R31" s="79"/>
    </row>
    <row r="32" spans="1:18" x14ac:dyDescent="0.3">
      <c r="A32" s="85" t="s">
        <v>83</v>
      </c>
      <c r="B32" s="61">
        <v>4.0999999999999996</v>
      </c>
      <c r="C32" s="61">
        <f>B32*ТАРИФЫ!$F$16</f>
        <v>58.1</v>
      </c>
      <c r="D32" s="61">
        <v>20.9</v>
      </c>
      <c r="E32" s="61">
        <f>D32*ТАРИФЫ!$F$5/1000</f>
        <v>788.1</v>
      </c>
      <c r="F32" s="61">
        <v>0</v>
      </c>
      <c r="G32" s="61">
        <v>0</v>
      </c>
      <c r="H32" s="61">
        <v>3.3</v>
      </c>
      <c r="I32" s="61">
        <f>H32*ТАРИФЫ!$F$9/1000</f>
        <v>0.6</v>
      </c>
      <c r="J32" s="61">
        <v>4.5</v>
      </c>
      <c r="K32" s="61">
        <f>J32*ТАРИФЫ!$F$9/1000</f>
        <v>0.8</v>
      </c>
      <c r="L32" s="61">
        <f t="shared" ref="L32:L42" si="13">H32+J32</f>
        <v>7.8</v>
      </c>
      <c r="M32" s="61">
        <f>L32*ТАРИФЫ!$F$13/1000</f>
        <v>0.4</v>
      </c>
      <c r="N32" s="61">
        <v>1.8</v>
      </c>
      <c r="O32" s="61">
        <f>N32*ТАРИФЫ!$D$20/1000</f>
        <v>1.2</v>
      </c>
      <c r="P32" s="81">
        <f t="shared" si="11"/>
        <v>849.2</v>
      </c>
      <c r="Q32" s="79"/>
      <c r="R32" s="79"/>
    </row>
    <row r="33" spans="1:189" x14ac:dyDescent="0.3">
      <c r="A33" s="85" t="s">
        <v>84</v>
      </c>
      <c r="B33" s="61">
        <v>4</v>
      </c>
      <c r="C33" s="61">
        <f>B33*ТАРИФЫ!$G$16</f>
        <v>59</v>
      </c>
      <c r="D33" s="61">
        <v>20.9</v>
      </c>
      <c r="E33" s="61">
        <f>D33*ТАРИФЫ!$G$5/1000</f>
        <v>819.6</v>
      </c>
      <c r="F33" s="61">
        <v>0</v>
      </c>
      <c r="G33" s="61">
        <v>0</v>
      </c>
      <c r="H33" s="61">
        <v>3.3</v>
      </c>
      <c r="I33" s="61">
        <f>H33*ТАРИФЫ!$G$9/1000</f>
        <v>0.6</v>
      </c>
      <c r="J33" s="61">
        <v>4.4000000000000004</v>
      </c>
      <c r="K33" s="61">
        <f>J33*ТАРИФЫ!$G$9/1000</f>
        <v>0.8</v>
      </c>
      <c r="L33" s="61">
        <f t="shared" si="13"/>
        <v>7.7</v>
      </c>
      <c r="M33" s="61">
        <f>L33*ТАРИФЫ!$G$13/1000</f>
        <v>0.4</v>
      </c>
      <c r="N33" s="61">
        <v>1.7</v>
      </c>
      <c r="O33" s="61">
        <f>N33*ТАРИФЫ!$E$20/1000</f>
        <v>1.2</v>
      </c>
      <c r="P33" s="81">
        <f t="shared" si="11"/>
        <v>881.6</v>
      </c>
      <c r="Q33" s="79"/>
      <c r="R33" s="79"/>
    </row>
    <row r="34" spans="1:189" ht="112.5" x14ac:dyDescent="0.3">
      <c r="A34" s="86" t="s">
        <v>36</v>
      </c>
      <c r="B34" s="61">
        <f>B35+B36</f>
        <v>2.8</v>
      </c>
      <c r="C34" s="61">
        <f>C35+C36</f>
        <v>40.5</v>
      </c>
      <c r="D34" s="61">
        <f t="shared" ref="D34:M34" si="14">D35+D36</f>
        <v>36.700000000000003</v>
      </c>
      <c r="E34" s="61">
        <f t="shared" si="14"/>
        <v>750.1</v>
      </c>
      <c r="F34" s="61">
        <f t="shared" si="14"/>
        <v>0.2</v>
      </c>
      <c r="G34" s="61">
        <f t="shared" si="14"/>
        <v>4.0999999999999996</v>
      </c>
      <c r="H34" s="61">
        <f t="shared" si="14"/>
        <v>2</v>
      </c>
      <c r="I34" s="61">
        <f>I35+I36</f>
        <v>0.2</v>
      </c>
      <c r="J34" s="61">
        <f t="shared" si="14"/>
        <v>7.9</v>
      </c>
      <c r="K34" s="61">
        <f t="shared" si="14"/>
        <v>1.1000000000000001</v>
      </c>
      <c r="L34" s="61">
        <f t="shared" si="14"/>
        <v>9.9</v>
      </c>
      <c r="M34" s="61">
        <f t="shared" si="14"/>
        <v>2.6</v>
      </c>
      <c r="N34" s="61">
        <f>N35+N36</f>
        <v>3.4</v>
      </c>
      <c r="O34" s="61">
        <f>O35+O36</f>
        <v>2.2999999999999998</v>
      </c>
      <c r="P34" s="81">
        <f t="shared" si="11"/>
        <v>800.9</v>
      </c>
      <c r="Q34" s="79"/>
      <c r="R34" s="79"/>
    </row>
    <row r="35" spans="1:189" x14ac:dyDescent="0.3">
      <c r="A35" s="85" t="s">
        <v>83</v>
      </c>
      <c r="B35" s="61">
        <v>1.4</v>
      </c>
      <c r="C35" s="61">
        <f>B35*ТАРИФЫ!$F$16</f>
        <v>19.899999999999999</v>
      </c>
      <c r="D35" s="61">
        <v>18.3</v>
      </c>
      <c r="E35" s="61">
        <f>D35*ТАРИФЫ!F4/1000</f>
        <v>366.7</v>
      </c>
      <c r="F35" s="61">
        <v>0.1</v>
      </c>
      <c r="G35" s="61">
        <f>F35*ТАРИФЫ!$F$4/1000</f>
        <v>2</v>
      </c>
      <c r="H35" s="61">
        <v>1</v>
      </c>
      <c r="I35" s="61">
        <f>H35*ТАРИФЫ!$F$8/1000</f>
        <v>0.1</v>
      </c>
      <c r="J35" s="61">
        <v>4</v>
      </c>
      <c r="K35" s="61">
        <f>J35*ТАРИФЫ!$F$8/1000</f>
        <v>0.5</v>
      </c>
      <c r="L35" s="61">
        <f t="shared" si="13"/>
        <v>5</v>
      </c>
      <c r="M35" s="61">
        <f>L35*ТАРИФЫ!$F$12/1000</f>
        <v>1.3</v>
      </c>
      <c r="N35" s="61">
        <v>1.7</v>
      </c>
      <c r="O35" s="61">
        <f>N35*ТАРИФЫ!$D$20/1000</f>
        <v>1.1000000000000001</v>
      </c>
      <c r="P35" s="81">
        <f t="shared" si="11"/>
        <v>391.6</v>
      </c>
      <c r="Q35" s="79"/>
      <c r="R35" s="79"/>
    </row>
    <row r="36" spans="1:189" x14ac:dyDescent="0.3">
      <c r="A36" s="85" t="s">
        <v>84</v>
      </c>
      <c r="B36" s="61">
        <v>1.4</v>
      </c>
      <c r="C36" s="61">
        <f>B36*ТАРИФЫ!$G$16</f>
        <v>20.6</v>
      </c>
      <c r="D36" s="61">
        <v>18.399999999999999</v>
      </c>
      <c r="E36" s="61">
        <f>D36*ТАРИФЫ!G4/1000</f>
        <v>383.4</v>
      </c>
      <c r="F36" s="61">
        <v>0.1</v>
      </c>
      <c r="G36" s="61">
        <f>F36*ТАРИФЫ!$G$4/1000</f>
        <v>2.1</v>
      </c>
      <c r="H36" s="61">
        <v>1</v>
      </c>
      <c r="I36" s="61">
        <f>H36*ТАРИФЫ!$G$8/1000</f>
        <v>0.1</v>
      </c>
      <c r="J36" s="61">
        <v>3.9</v>
      </c>
      <c r="K36" s="61">
        <f>J36*ТАРИФЫ!$G$8/1000</f>
        <v>0.6</v>
      </c>
      <c r="L36" s="61">
        <f t="shared" si="13"/>
        <v>4.9000000000000004</v>
      </c>
      <c r="M36" s="61">
        <f>L36*ТАРИФЫ!$G$12/1000</f>
        <v>1.3</v>
      </c>
      <c r="N36" s="61">
        <v>1.7</v>
      </c>
      <c r="O36" s="61">
        <f>N36*ТАРИФЫ!$E$20/1000</f>
        <v>1.2</v>
      </c>
      <c r="P36" s="81">
        <f t="shared" si="11"/>
        <v>409.3</v>
      </c>
      <c r="Q36" s="79"/>
      <c r="R36" s="79"/>
    </row>
    <row r="37" spans="1:189" ht="37.5" x14ac:dyDescent="0.3">
      <c r="A37" s="86" t="s">
        <v>37</v>
      </c>
      <c r="B37" s="61">
        <f>B38+B39</f>
        <v>31.1</v>
      </c>
      <c r="C37" s="61">
        <f>C38+C39</f>
        <v>449.7</v>
      </c>
      <c r="D37" s="61">
        <f t="shared" ref="D37:M37" si="15">D38+D39</f>
        <v>62</v>
      </c>
      <c r="E37" s="61">
        <f>E38+E39</f>
        <v>1267.0999999999999</v>
      </c>
      <c r="F37" s="61">
        <f t="shared" si="15"/>
        <v>32</v>
      </c>
      <c r="G37" s="61">
        <f t="shared" si="15"/>
        <v>654</v>
      </c>
      <c r="H37" s="61">
        <f t="shared" si="15"/>
        <v>564.1</v>
      </c>
      <c r="I37" s="61">
        <f t="shared" si="15"/>
        <v>79</v>
      </c>
      <c r="J37" s="61">
        <f t="shared" si="15"/>
        <v>424</v>
      </c>
      <c r="K37" s="61">
        <f t="shared" si="15"/>
        <v>59.4</v>
      </c>
      <c r="L37" s="61">
        <f t="shared" si="15"/>
        <v>988.1</v>
      </c>
      <c r="M37" s="61">
        <f t="shared" si="15"/>
        <v>256.89999999999998</v>
      </c>
      <c r="N37" s="61">
        <f>N38+N39</f>
        <v>1.8</v>
      </c>
      <c r="O37" s="61">
        <f>O38+O39</f>
        <v>1.2</v>
      </c>
      <c r="P37" s="81">
        <f t="shared" si="11"/>
        <v>2767.3</v>
      </c>
      <c r="Q37" s="79"/>
      <c r="R37" s="79"/>
    </row>
    <row r="38" spans="1:189" x14ac:dyDescent="0.3">
      <c r="A38" s="85" t="s">
        <v>83</v>
      </c>
      <c r="B38" s="61">
        <v>15.5</v>
      </c>
      <c r="C38" s="61">
        <f>B38*ТАРИФЫ!$F$16</f>
        <v>219.8</v>
      </c>
      <c r="D38" s="61">
        <v>31</v>
      </c>
      <c r="E38" s="61">
        <f>D38*ТАРИФЫ!F4/1000</f>
        <v>621.1</v>
      </c>
      <c r="F38" s="61">
        <v>16</v>
      </c>
      <c r="G38" s="61">
        <f>F38*ТАРИФЫ!$F$4/1000</f>
        <v>320.60000000000002</v>
      </c>
      <c r="H38" s="61">
        <v>282</v>
      </c>
      <c r="I38" s="61">
        <f>H38*ТАРИФЫ!$F$8/1000</f>
        <v>38.700000000000003</v>
      </c>
      <c r="J38" s="61">
        <v>212</v>
      </c>
      <c r="K38" s="61">
        <f>J38*ТАРИФЫ!$F$8/1000</f>
        <v>29.1</v>
      </c>
      <c r="L38" s="61">
        <f t="shared" si="13"/>
        <v>494</v>
      </c>
      <c r="M38" s="61">
        <f>L38*ТАРИФЫ!$F$12/1000</f>
        <v>125.9</v>
      </c>
      <c r="N38" s="61">
        <v>0.9</v>
      </c>
      <c r="O38" s="61">
        <f>N38*ТАРИФЫ!$D$20/1000</f>
        <v>0.6</v>
      </c>
      <c r="P38" s="81">
        <f t="shared" si="11"/>
        <v>1355.8</v>
      </c>
      <c r="Q38" s="79"/>
      <c r="R38" s="79"/>
    </row>
    <row r="39" spans="1:189" x14ac:dyDescent="0.3">
      <c r="A39" s="85" t="s">
        <v>84</v>
      </c>
      <c r="B39" s="61">
        <v>15.6</v>
      </c>
      <c r="C39" s="61">
        <f>B39*ТАРИФЫ!$G$16</f>
        <v>229.9</v>
      </c>
      <c r="D39" s="61">
        <v>31</v>
      </c>
      <c r="E39" s="61">
        <f>D39*ТАРИФЫ!G4/1000</f>
        <v>646</v>
      </c>
      <c r="F39" s="61">
        <v>16</v>
      </c>
      <c r="G39" s="61">
        <f>F39*ТАРИФЫ!$G$4/1000</f>
        <v>333.4</v>
      </c>
      <c r="H39" s="61">
        <v>282.10000000000002</v>
      </c>
      <c r="I39" s="61">
        <f>H39*ТАРИФЫ!$G$8/1000</f>
        <v>40.299999999999997</v>
      </c>
      <c r="J39" s="61">
        <v>212</v>
      </c>
      <c r="K39" s="61">
        <f>J39*ТАРИФЫ!$G$8/1000</f>
        <v>30.3</v>
      </c>
      <c r="L39" s="61">
        <f t="shared" si="13"/>
        <v>494.1</v>
      </c>
      <c r="M39" s="61">
        <f>L39*ТАРИФЫ!$G$12/1000</f>
        <v>131</v>
      </c>
      <c r="N39" s="61">
        <v>0.9</v>
      </c>
      <c r="O39" s="61">
        <f>N39*ТАРИФЫ!$E$20/1000</f>
        <v>0.6</v>
      </c>
      <c r="P39" s="81">
        <f t="shared" si="11"/>
        <v>1411.5</v>
      </c>
      <c r="Q39" s="79"/>
      <c r="R39" s="79"/>
    </row>
    <row r="40" spans="1:189" ht="187.5" x14ac:dyDescent="0.3">
      <c r="A40" s="86" t="s">
        <v>81</v>
      </c>
      <c r="B40" s="61">
        <f>B41+B42</f>
        <v>12.5</v>
      </c>
      <c r="C40" s="61">
        <f t="shared" ref="C40:M40" si="16">C41+C42</f>
        <v>180.7</v>
      </c>
      <c r="D40" s="61">
        <f t="shared" si="16"/>
        <v>230</v>
      </c>
      <c r="E40" s="61">
        <f t="shared" si="16"/>
        <v>4700.6000000000004</v>
      </c>
      <c r="F40" s="61">
        <f t="shared" si="16"/>
        <v>2</v>
      </c>
      <c r="G40" s="61">
        <f>G41+G42</f>
        <v>40.799999999999997</v>
      </c>
      <c r="H40" s="61">
        <f t="shared" si="16"/>
        <v>34.799999999999997</v>
      </c>
      <c r="I40" s="61">
        <f t="shared" si="16"/>
        <v>4.9000000000000004</v>
      </c>
      <c r="J40" s="61">
        <f t="shared" si="16"/>
        <v>74.5</v>
      </c>
      <c r="K40" s="61">
        <f>K41+K42</f>
        <v>10.4</v>
      </c>
      <c r="L40" s="61">
        <f t="shared" si="16"/>
        <v>109.3</v>
      </c>
      <c r="M40" s="61">
        <f t="shared" si="16"/>
        <v>28.4</v>
      </c>
      <c r="N40" s="61">
        <f>N41+N42</f>
        <v>114.4</v>
      </c>
      <c r="O40" s="87">
        <f>O41+O42</f>
        <v>76.099999999999994</v>
      </c>
      <c r="P40" s="81">
        <f t="shared" si="11"/>
        <v>5041.8999999999996</v>
      </c>
      <c r="Q40" s="79"/>
      <c r="R40" s="79"/>
    </row>
    <row r="41" spans="1:189" x14ac:dyDescent="0.3">
      <c r="A41" s="85" t="s">
        <v>83</v>
      </c>
      <c r="B41" s="61">
        <v>6.3</v>
      </c>
      <c r="C41" s="61">
        <f>B41*ТАРИФЫ!$F$16</f>
        <v>89.3</v>
      </c>
      <c r="D41" s="61">
        <v>115</v>
      </c>
      <c r="E41" s="61">
        <f>D41*ТАРИФЫ!F4/1000</f>
        <v>2304.1999999999998</v>
      </c>
      <c r="F41" s="61">
        <v>1</v>
      </c>
      <c r="G41" s="61">
        <f>F41*ТАРИФЫ!$F$4/1000</f>
        <v>20</v>
      </c>
      <c r="H41" s="61">
        <v>17.399999999999999</v>
      </c>
      <c r="I41" s="61">
        <f>H41*ТАРИФЫ!$F$8/1000</f>
        <v>2.4</v>
      </c>
      <c r="J41" s="61">
        <v>37.299999999999997</v>
      </c>
      <c r="K41" s="61">
        <f>J41*ТАРИФЫ!$F$8/1000</f>
        <v>5.0999999999999996</v>
      </c>
      <c r="L41" s="61">
        <f t="shared" si="13"/>
        <v>54.7</v>
      </c>
      <c r="M41" s="61">
        <f>L41*ТАРИФЫ!$F$12/1000</f>
        <v>13.9</v>
      </c>
      <c r="N41" s="61">
        <v>57.2</v>
      </c>
      <c r="O41" s="61">
        <f>N41*ТАРИФЫ!$D$20/1000</f>
        <v>37.299999999999997</v>
      </c>
      <c r="P41" s="81">
        <f t="shared" si="11"/>
        <v>2472.1999999999998</v>
      </c>
      <c r="Q41" s="79"/>
      <c r="R41" s="79"/>
    </row>
    <row r="42" spans="1:189" x14ac:dyDescent="0.3">
      <c r="A42" s="85" t="s">
        <v>84</v>
      </c>
      <c r="B42" s="61">
        <v>6.2</v>
      </c>
      <c r="C42" s="61">
        <f>B42*ТАРИФЫ!$G$16</f>
        <v>91.4</v>
      </c>
      <c r="D42" s="61">
        <v>115</v>
      </c>
      <c r="E42" s="61">
        <f>D42*ТАРИФЫ!G4/1000</f>
        <v>2396.4</v>
      </c>
      <c r="F42" s="61">
        <v>1</v>
      </c>
      <c r="G42" s="61">
        <f>F42*ТАРИФЫ!$G$4/1000</f>
        <v>20.8</v>
      </c>
      <c r="H42" s="61">
        <v>17.399999999999999</v>
      </c>
      <c r="I42" s="61">
        <f>H42*ТАРИФЫ!$G$8/1000</f>
        <v>2.5</v>
      </c>
      <c r="J42" s="61">
        <v>37.200000000000003</v>
      </c>
      <c r="K42" s="61">
        <f>J42*ТАРИФЫ!$G$8/1000</f>
        <v>5.3</v>
      </c>
      <c r="L42" s="61">
        <f t="shared" si="13"/>
        <v>54.6</v>
      </c>
      <c r="M42" s="61">
        <f>L42*ТАРИФЫ!$G$12/1000</f>
        <v>14.5</v>
      </c>
      <c r="N42" s="61">
        <v>57.2</v>
      </c>
      <c r="O42" s="61">
        <f>N42*ТАРИФЫ!$E$20/1000</f>
        <v>38.799999999999997</v>
      </c>
      <c r="P42" s="81">
        <f t="shared" si="11"/>
        <v>2569.6999999999998</v>
      </c>
      <c r="Q42" s="79"/>
      <c r="R42" s="79"/>
    </row>
    <row r="43" spans="1:189" ht="93.75" x14ac:dyDescent="0.3">
      <c r="A43" s="86" t="s">
        <v>54</v>
      </c>
      <c r="B43" s="61">
        <f>B44+B45</f>
        <v>105.9</v>
      </c>
      <c r="C43" s="61">
        <f>C44+C45</f>
        <v>1531.2</v>
      </c>
      <c r="D43" s="61">
        <f t="shared" ref="D43:E43" si="17">D44+D45</f>
        <v>113.8</v>
      </c>
      <c r="E43" s="61">
        <f t="shared" si="17"/>
        <v>2325.8000000000002</v>
      </c>
      <c r="F43" s="61">
        <f t="shared" ref="F43" si="18">F44+F45</f>
        <v>0</v>
      </c>
      <c r="G43" s="61">
        <f t="shared" ref="G43" si="19">G44+G45</f>
        <v>0</v>
      </c>
      <c r="H43" s="61">
        <f t="shared" ref="H43" si="20">H44+H45</f>
        <v>0</v>
      </c>
      <c r="I43" s="61">
        <f t="shared" ref="I43" si="21">I44+I45</f>
        <v>0</v>
      </c>
      <c r="J43" s="61">
        <f t="shared" ref="J43" si="22">J44+J45</f>
        <v>0</v>
      </c>
      <c r="K43" s="61">
        <f t="shared" ref="K43" si="23">K44+K45</f>
        <v>0</v>
      </c>
      <c r="L43" s="61">
        <f t="shared" ref="L43" si="24">L44+L45</f>
        <v>0</v>
      </c>
      <c r="M43" s="61">
        <f t="shared" ref="M43" si="25">M44+M45</f>
        <v>0</v>
      </c>
      <c r="N43" s="61">
        <f t="shared" ref="N43" si="26">N44+N45</f>
        <v>0</v>
      </c>
      <c r="O43" s="87">
        <f t="shared" ref="O43" si="27">O44+O45</f>
        <v>0</v>
      </c>
      <c r="P43" s="81">
        <f>P44+P45</f>
        <v>3857</v>
      </c>
      <c r="Q43" s="79"/>
      <c r="R43" s="79"/>
    </row>
    <row r="44" spans="1:189" x14ac:dyDescent="0.3">
      <c r="A44" s="85" t="s">
        <v>83</v>
      </c>
      <c r="B44" s="61">
        <v>53</v>
      </c>
      <c r="C44" s="61">
        <f>B44*ТАРИФЫ!$F$16</f>
        <v>751.5</v>
      </c>
      <c r="D44" s="61">
        <v>56.9</v>
      </c>
      <c r="E44" s="61">
        <f>D44*ТАРИФЫ!$F$4/1000</f>
        <v>1140.0999999999999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81">
        <f>C44+E44+G44+I44+K44+M44+O44</f>
        <v>1891.6</v>
      </c>
      <c r="Q44" s="79"/>
      <c r="R44" s="79"/>
    </row>
    <row r="45" spans="1:189" x14ac:dyDescent="0.3">
      <c r="A45" s="85" t="s">
        <v>84</v>
      </c>
      <c r="B45" s="61">
        <v>52.9</v>
      </c>
      <c r="C45" s="61">
        <f>B45*ТАРИФЫ!$G$16</f>
        <v>779.7</v>
      </c>
      <c r="D45" s="61">
        <v>56.9</v>
      </c>
      <c r="E45" s="61">
        <f>D45*ТАРИФЫ!$G$4/1000</f>
        <v>1185.7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81">
        <f t="shared" ref="P45" si="28">C45+E45+G45+I45+K45+M45+O45</f>
        <v>1965.4</v>
      </c>
      <c r="Q45" s="79"/>
      <c r="R45" s="79"/>
    </row>
    <row r="46" spans="1:189" x14ac:dyDescent="0.3">
      <c r="A46" s="86" t="s">
        <v>29</v>
      </c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f>J47+J48</f>
        <v>1000</v>
      </c>
      <c r="K46" s="61">
        <f t="shared" ref="K46:P46" si="29">K47+K48</f>
        <v>139.5</v>
      </c>
      <c r="L46" s="61">
        <f t="shared" si="29"/>
        <v>1000</v>
      </c>
      <c r="M46" s="61">
        <f>M47+M48</f>
        <v>236.5</v>
      </c>
      <c r="N46" s="61">
        <f t="shared" si="29"/>
        <v>0</v>
      </c>
      <c r="O46" s="61">
        <f t="shared" si="29"/>
        <v>0</v>
      </c>
      <c r="P46" s="81">
        <f t="shared" si="29"/>
        <v>376</v>
      </c>
      <c r="Q46" s="79"/>
      <c r="R46" s="79"/>
    </row>
    <row r="47" spans="1:189" s="88" customFormat="1" x14ac:dyDescent="0.3">
      <c r="A47" s="85" t="s">
        <v>83</v>
      </c>
      <c r="B47" s="61">
        <v>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600</v>
      </c>
      <c r="K47" s="61">
        <f>(J47*ТАРИФЫ!$F$8)/1000</f>
        <v>82.4</v>
      </c>
      <c r="L47" s="61">
        <v>600</v>
      </c>
      <c r="M47" s="61">
        <f>(L47*ТАРИФЫ!$F$12)/1000</f>
        <v>152.9</v>
      </c>
      <c r="N47" s="61">
        <v>0</v>
      </c>
      <c r="O47" s="61">
        <v>0</v>
      </c>
      <c r="P47" s="81">
        <f t="shared" ref="P47:P48" si="30">C47+E47+G47+I47+K47+M47+O47</f>
        <v>235.3</v>
      </c>
      <c r="Q47" s="79"/>
      <c r="R47" s="79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</row>
    <row r="48" spans="1:189" s="88" customFormat="1" ht="19.5" thickBot="1" x14ac:dyDescent="0.35">
      <c r="A48" s="89" t="s">
        <v>84</v>
      </c>
      <c r="B48" s="83">
        <v>0</v>
      </c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400</v>
      </c>
      <c r="K48" s="61">
        <f>(J48*ТАРИФЫ!$G$8)/1000</f>
        <v>57.1</v>
      </c>
      <c r="L48" s="83">
        <v>400</v>
      </c>
      <c r="M48" s="61">
        <f>(L48*ТАРИФЫ!$D$12)/1000</f>
        <v>83.6</v>
      </c>
      <c r="N48" s="83">
        <v>0</v>
      </c>
      <c r="O48" s="83">
        <v>0</v>
      </c>
      <c r="P48" s="84">
        <f t="shared" si="30"/>
        <v>140.69999999999999</v>
      </c>
      <c r="Q48" s="79"/>
      <c r="R48" s="79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</row>
    <row r="49" spans="1:18" ht="19.5" thickBot="1" x14ac:dyDescent="0.35">
      <c r="A49" s="116" t="s">
        <v>10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8"/>
      <c r="Q49" s="79"/>
      <c r="R49" s="79"/>
    </row>
    <row r="50" spans="1:18" ht="112.5" x14ac:dyDescent="0.3">
      <c r="A50" s="76" t="s">
        <v>63</v>
      </c>
      <c r="B50" s="77">
        <f t="shared" ref="B50:D50" si="31">B51+B52</f>
        <v>119.9</v>
      </c>
      <c r="C50" s="77">
        <f t="shared" si="31"/>
        <v>1733.7</v>
      </c>
      <c r="D50" s="77">
        <f t="shared" si="31"/>
        <v>1201.2</v>
      </c>
      <c r="E50" s="77">
        <f>E51+E52</f>
        <v>24550.1</v>
      </c>
      <c r="F50" s="77">
        <f t="shared" ref="F50" si="32">F51+F52</f>
        <v>97.3</v>
      </c>
      <c r="G50" s="77">
        <f t="shared" ref="G50" si="33">G51+G52</f>
        <v>1988.6</v>
      </c>
      <c r="H50" s="77">
        <f t="shared" ref="H50" si="34">H51+H52</f>
        <v>1728.9</v>
      </c>
      <c r="I50" s="77">
        <f>I51+I52</f>
        <v>242.2</v>
      </c>
      <c r="J50" s="77">
        <f t="shared" ref="J50" si="35">J51+J52</f>
        <v>1915.7</v>
      </c>
      <c r="K50" s="77">
        <f>K51+K52</f>
        <v>268.39999999999998</v>
      </c>
      <c r="L50" s="77">
        <f t="shared" ref="L50:M50" si="36">L51+L52</f>
        <v>3644.6</v>
      </c>
      <c r="M50" s="77">
        <f t="shared" si="36"/>
        <v>947.5</v>
      </c>
      <c r="N50" s="77">
        <f t="shared" ref="N50" si="37">N51+N52</f>
        <v>140</v>
      </c>
      <c r="O50" s="77">
        <f>O51+O52</f>
        <v>92.3</v>
      </c>
      <c r="P50" s="78">
        <f>P51+P52</f>
        <v>29822.799999999999</v>
      </c>
      <c r="Q50" s="79"/>
      <c r="R50" s="79"/>
    </row>
    <row r="51" spans="1:18" x14ac:dyDescent="0.3">
      <c r="A51" s="85" t="s">
        <v>83</v>
      </c>
      <c r="B51" s="61">
        <v>60</v>
      </c>
      <c r="C51" s="61">
        <f>B51*ТАРИФЫ!$F$16</f>
        <v>850.8</v>
      </c>
      <c r="D51" s="61">
        <v>600</v>
      </c>
      <c r="E51" s="61">
        <f>D51*ТАРИФЫ!$F$4/1000</f>
        <v>12022.1</v>
      </c>
      <c r="F51" s="61">
        <v>48.6</v>
      </c>
      <c r="G51" s="61">
        <f>F51*ТАРИФЫ!$F$4/1000</f>
        <v>973.8</v>
      </c>
      <c r="H51" s="61">
        <v>864.4</v>
      </c>
      <c r="I51" s="61">
        <f>H51*ТАРИФЫ!$F$8/1000</f>
        <v>118.7</v>
      </c>
      <c r="J51" s="61">
        <v>957.8</v>
      </c>
      <c r="K51" s="61">
        <f>J51*ТАРИФЫ!$F$8/1000</f>
        <v>131.6</v>
      </c>
      <c r="L51" s="61">
        <f>H51+J51</f>
        <v>1822.2</v>
      </c>
      <c r="M51" s="61">
        <f>L51*ТАРИФЫ!$F$12/1000</f>
        <v>464.4</v>
      </c>
      <c r="N51" s="61">
        <v>105</v>
      </c>
      <c r="O51" s="61">
        <f>N51*ТАРИФЫ!$D$20/1000</f>
        <v>68.5</v>
      </c>
      <c r="P51" s="81">
        <f t="shared" ref="P51:P61" si="38">C51+E51+G51+I51+K51+M51+O51</f>
        <v>14629.9</v>
      </c>
      <c r="Q51" s="79"/>
      <c r="R51" s="79"/>
    </row>
    <row r="52" spans="1:18" x14ac:dyDescent="0.3">
      <c r="A52" s="85" t="s">
        <v>84</v>
      </c>
      <c r="B52" s="61">
        <v>59.9</v>
      </c>
      <c r="C52" s="61">
        <f>B52*ТАРИФЫ!$G$16</f>
        <v>882.9</v>
      </c>
      <c r="D52" s="61">
        <v>601.20000000000005</v>
      </c>
      <c r="E52" s="61">
        <f>D52*ТАРИФЫ!$G$4/1000</f>
        <v>12528</v>
      </c>
      <c r="F52" s="61">
        <v>48.7</v>
      </c>
      <c r="G52" s="61">
        <f>F52*ТАРИФЫ!$G$4/1000</f>
        <v>1014.8</v>
      </c>
      <c r="H52" s="61">
        <v>864.5</v>
      </c>
      <c r="I52" s="61">
        <f>H52*ТАРИФЫ!$G$8/1000</f>
        <v>123.5</v>
      </c>
      <c r="J52" s="61">
        <v>957.9</v>
      </c>
      <c r="K52" s="61">
        <f>J52*ТАРИФЫ!$G$8/1000</f>
        <v>136.80000000000001</v>
      </c>
      <c r="L52" s="61">
        <f>H52+J52</f>
        <v>1822.4</v>
      </c>
      <c r="M52" s="61">
        <f>L52*ТАРИФЫ!$G$12/1000</f>
        <v>483.1</v>
      </c>
      <c r="N52" s="61">
        <v>35</v>
      </c>
      <c r="O52" s="61">
        <f>N52*ТАРИФЫ!$E$20/1000</f>
        <v>23.8</v>
      </c>
      <c r="P52" s="81">
        <f t="shared" si="38"/>
        <v>15192.9</v>
      </c>
      <c r="Q52" s="79"/>
      <c r="R52" s="79"/>
    </row>
    <row r="53" spans="1:18" ht="112.5" x14ac:dyDescent="0.3">
      <c r="A53" s="86" t="s">
        <v>64</v>
      </c>
      <c r="B53" s="61">
        <f>B54+B55</f>
        <v>33.9</v>
      </c>
      <c r="C53" s="61">
        <f>C54+C55</f>
        <v>490.2</v>
      </c>
      <c r="D53" s="61">
        <f t="shared" ref="D53:L53" si="39">D54+D55</f>
        <v>451.2</v>
      </c>
      <c r="E53" s="61">
        <f>E54+E55</f>
        <v>17184.599999999999</v>
      </c>
      <c r="F53" s="61">
        <f t="shared" si="39"/>
        <v>65.3</v>
      </c>
      <c r="G53" s="61">
        <f>G54+G55</f>
        <v>2487.1</v>
      </c>
      <c r="H53" s="61">
        <f t="shared" si="39"/>
        <v>703.5</v>
      </c>
      <c r="I53" s="61">
        <f>I54+I55</f>
        <v>176</v>
      </c>
      <c r="J53" s="61">
        <f t="shared" si="39"/>
        <v>821.6</v>
      </c>
      <c r="K53" s="61">
        <f>K54+K55</f>
        <v>205.6</v>
      </c>
      <c r="L53" s="61">
        <f t="shared" si="39"/>
        <v>1525.1</v>
      </c>
      <c r="M53" s="61">
        <f>M54+M55</f>
        <v>426.2</v>
      </c>
      <c r="N53" s="61">
        <f>N54+N55</f>
        <v>49.8</v>
      </c>
      <c r="O53" s="87">
        <f>O54+O55</f>
        <v>32.799999999999997</v>
      </c>
      <c r="P53" s="81">
        <f t="shared" si="38"/>
        <v>21002.5</v>
      </c>
      <c r="Q53" s="79"/>
      <c r="R53" s="79"/>
    </row>
    <row r="54" spans="1:18" x14ac:dyDescent="0.3">
      <c r="A54" s="85" t="s">
        <v>83</v>
      </c>
      <c r="B54" s="61">
        <v>16.899999999999999</v>
      </c>
      <c r="C54" s="61">
        <f>B54*ТАРИФЫ!$F$16</f>
        <v>239.6</v>
      </c>
      <c r="D54" s="61">
        <v>225.6</v>
      </c>
      <c r="E54" s="61">
        <f>D54*ТАРИФЫ!$F$7/1000</f>
        <v>8423.7999999999993</v>
      </c>
      <c r="F54" s="61">
        <v>32.6</v>
      </c>
      <c r="G54" s="61">
        <f>F54*ТАРИФЫ!$F$7/1000</f>
        <v>1217.3</v>
      </c>
      <c r="H54" s="61">
        <v>351.7</v>
      </c>
      <c r="I54" s="61">
        <f>H54*ТАРИФЫ!$F$11/1000</f>
        <v>86.3</v>
      </c>
      <c r="J54" s="61">
        <v>410.8</v>
      </c>
      <c r="K54" s="61">
        <f>J54*ТАРИФЫ!$F$11/1000</f>
        <v>100.8</v>
      </c>
      <c r="L54" s="61">
        <f t="shared" ref="L54:L55" si="40">H54+J54</f>
        <v>762.5</v>
      </c>
      <c r="M54" s="61">
        <f>L54*ТАРИФЫ!$F$15/1000</f>
        <v>208.9</v>
      </c>
      <c r="N54" s="61">
        <v>37</v>
      </c>
      <c r="O54" s="61">
        <f>N54*ТАРИФЫ!$D$20/1000</f>
        <v>24.1</v>
      </c>
      <c r="P54" s="81">
        <f t="shared" si="38"/>
        <v>10300.799999999999</v>
      </c>
      <c r="Q54" s="79"/>
      <c r="R54" s="79"/>
    </row>
    <row r="55" spans="1:18" x14ac:dyDescent="0.3">
      <c r="A55" s="85" t="s">
        <v>84</v>
      </c>
      <c r="B55" s="61">
        <v>17</v>
      </c>
      <c r="C55" s="61">
        <f>B55*ТАРИФЫ!$G$16</f>
        <v>250.6</v>
      </c>
      <c r="D55" s="61">
        <v>225.6</v>
      </c>
      <c r="E55" s="61">
        <f>D55*ТАРИФЫ!$G$7/1000</f>
        <v>8760.7999999999993</v>
      </c>
      <c r="F55" s="61">
        <v>32.700000000000003</v>
      </c>
      <c r="G55" s="61">
        <f>F55*ТАРИФЫ!$G$7/1000</f>
        <v>1269.8</v>
      </c>
      <c r="H55" s="61">
        <v>351.8</v>
      </c>
      <c r="I55" s="61">
        <f>H55*ТАРИФЫ!$G$11/1000</f>
        <v>89.7</v>
      </c>
      <c r="J55" s="61">
        <v>410.8</v>
      </c>
      <c r="K55" s="61">
        <f>J55*ТАРИФЫ!$G$11/1000</f>
        <v>104.8</v>
      </c>
      <c r="L55" s="61">
        <f t="shared" si="40"/>
        <v>762.6</v>
      </c>
      <c r="M55" s="61">
        <f>L55*ТАРИФЫ!$G$15/1000</f>
        <v>217.3</v>
      </c>
      <c r="N55" s="61">
        <v>12.8</v>
      </c>
      <c r="O55" s="61">
        <f>N55*ТАРИФЫ!$E$20/1000</f>
        <v>8.6999999999999993</v>
      </c>
      <c r="P55" s="81">
        <f t="shared" si="38"/>
        <v>10701.7</v>
      </c>
      <c r="Q55" s="79"/>
      <c r="R55" s="79"/>
    </row>
    <row r="56" spans="1:18" ht="93.75" x14ac:dyDescent="0.3">
      <c r="A56" s="86" t="s">
        <v>65</v>
      </c>
      <c r="B56" s="61">
        <f>B57+B58</f>
        <v>38.5</v>
      </c>
      <c r="C56" s="61">
        <f t="shared" ref="C56:I56" si="41">C57+C58</f>
        <v>556.79999999999995</v>
      </c>
      <c r="D56" s="61">
        <f t="shared" si="41"/>
        <v>484.3</v>
      </c>
      <c r="E56" s="61">
        <f t="shared" si="41"/>
        <v>22054.1</v>
      </c>
      <c r="F56" s="61">
        <f t="shared" si="41"/>
        <v>0</v>
      </c>
      <c r="G56" s="61">
        <f t="shared" si="41"/>
        <v>0</v>
      </c>
      <c r="H56" s="61">
        <f t="shared" si="41"/>
        <v>0</v>
      </c>
      <c r="I56" s="61">
        <f t="shared" si="41"/>
        <v>0</v>
      </c>
      <c r="J56" s="61">
        <f t="shared" ref="J56" si="42">J57+J58</f>
        <v>594.1</v>
      </c>
      <c r="K56" s="61">
        <f>K57+K58</f>
        <v>83.2</v>
      </c>
      <c r="L56" s="61">
        <f t="shared" ref="L56" si="43">L57+L58</f>
        <v>594.1</v>
      </c>
      <c r="M56" s="61">
        <f>M57+M58</f>
        <v>120.6</v>
      </c>
      <c r="N56" s="61">
        <f>N57+N58</f>
        <v>15</v>
      </c>
      <c r="O56" s="61">
        <f>O57+O58</f>
        <v>9.9</v>
      </c>
      <c r="P56" s="81">
        <f t="shared" si="38"/>
        <v>22824.6</v>
      </c>
      <c r="Q56" s="79"/>
      <c r="R56" s="79"/>
    </row>
    <row r="57" spans="1:18" x14ac:dyDescent="0.3">
      <c r="A57" s="85" t="s">
        <v>83</v>
      </c>
      <c r="B57" s="61">
        <v>19.2</v>
      </c>
      <c r="C57" s="61">
        <f>B57*ТАРИФЫ!$F$16</f>
        <v>272.3</v>
      </c>
      <c r="D57" s="61">
        <v>242.1</v>
      </c>
      <c r="E57" s="61">
        <f>D57*ТАРИФЫ!$F$6/1000</f>
        <v>10808.6</v>
      </c>
      <c r="F57" s="61">
        <v>0</v>
      </c>
      <c r="G57" s="61">
        <f>F57*ТАРИФЫ!$F$6/1000</f>
        <v>0</v>
      </c>
      <c r="H57" s="61">
        <v>0</v>
      </c>
      <c r="I57" s="61">
        <f>H57*ТАРИФЫ!$F$10/1000</f>
        <v>0</v>
      </c>
      <c r="J57" s="61">
        <v>297</v>
      </c>
      <c r="K57" s="61">
        <f>J57*ТАРИФЫ!$F$10/1000</f>
        <v>40.799999999999997</v>
      </c>
      <c r="L57" s="61">
        <f t="shared" ref="L57:L138" si="44">H57+J57</f>
        <v>297</v>
      </c>
      <c r="M57" s="61">
        <f>L57*ТАРИФЫ!$F$14/1000</f>
        <v>59.1</v>
      </c>
      <c r="N57" s="61">
        <v>11.3</v>
      </c>
      <c r="O57" s="61">
        <f>N57*ТАРИФЫ!$D$20/1000</f>
        <v>7.4</v>
      </c>
      <c r="P57" s="81">
        <f t="shared" si="38"/>
        <v>11188.2</v>
      </c>
      <c r="Q57" s="79"/>
      <c r="R57" s="79"/>
    </row>
    <row r="58" spans="1:18" x14ac:dyDescent="0.3">
      <c r="A58" s="85" t="s">
        <v>84</v>
      </c>
      <c r="B58" s="61">
        <v>19.3</v>
      </c>
      <c r="C58" s="61">
        <f>B58*ТАРИФЫ!$G$16</f>
        <v>284.5</v>
      </c>
      <c r="D58" s="61">
        <v>242.2</v>
      </c>
      <c r="E58" s="61">
        <f>D58*ТАРИФЫ!$G$6/1000</f>
        <v>11245.5</v>
      </c>
      <c r="F58" s="61">
        <v>0</v>
      </c>
      <c r="G58" s="61">
        <f>F58*ТАРИФЫ!$G$6/1000</f>
        <v>0</v>
      </c>
      <c r="H58" s="61">
        <v>0</v>
      </c>
      <c r="I58" s="61">
        <f>H58*ТАРИФЫ!$G$10/1000</f>
        <v>0</v>
      </c>
      <c r="J58" s="61">
        <v>297.10000000000002</v>
      </c>
      <c r="K58" s="61">
        <f>J58*ТАРИФЫ!$G$10/1000</f>
        <v>42.4</v>
      </c>
      <c r="L58" s="61">
        <f t="shared" si="44"/>
        <v>297.10000000000002</v>
      </c>
      <c r="M58" s="61">
        <f>L58*ТАРИФЫ!$G$14/1000</f>
        <v>61.5</v>
      </c>
      <c r="N58" s="61">
        <v>3.7</v>
      </c>
      <c r="O58" s="61">
        <f>N58*ТАРИФЫ!$E$20/1000</f>
        <v>2.5</v>
      </c>
      <c r="P58" s="81">
        <f t="shared" si="38"/>
        <v>11636.4</v>
      </c>
      <c r="Q58" s="79"/>
      <c r="R58" s="79"/>
    </row>
    <row r="59" spans="1:18" ht="75" x14ac:dyDescent="0.3">
      <c r="A59" s="86" t="s">
        <v>66</v>
      </c>
      <c r="B59" s="61">
        <f>B60+B61</f>
        <v>105.8</v>
      </c>
      <c r="C59" s="61">
        <f>C60+C61</f>
        <v>1529.8</v>
      </c>
      <c r="D59" s="61">
        <f t="shared" ref="D59:M59" si="45">D60+D61</f>
        <v>750.1</v>
      </c>
      <c r="E59" s="61">
        <f>E60+E61</f>
        <v>15330.3</v>
      </c>
      <c r="F59" s="61">
        <f t="shared" si="45"/>
        <v>133.9</v>
      </c>
      <c r="G59" s="61">
        <f>G60+G61</f>
        <v>2736.7</v>
      </c>
      <c r="H59" s="61">
        <f t="shared" si="45"/>
        <v>2051.1</v>
      </c>
      <c r="I59" s="61">
        <f>I60+I61</f>
        <v>287.39999999999998</v>
      </c>
      <c r="J59" s="61">
        <f t="shared" si="45"/>
        <v>1338</v>
      </c>
      <c r="K59" s="61">
        <f>K60+K61</f>
        <v>187.5</v>
      </c>
      <c r="L59" s="61">
        <f>L60+L61</f>
        <v>3389.1</v>
      </c>
      <c r="M59" s="61">
        <f t="shared" si="45"/>
        <v>881.1</v>
      </c>
      <c r="N59" s="61">
        <f>N60+N61</f>
        <v>197.5</v>
      </c>
      <c r="O59" s="87">
        <f>O60+O61</f>
        <v>130.19999999999999</v>
      </c>
      <c r="P59" s="81">
        <f t="shared" si="38"/>
        <v>21083</v>
      </c>
      <c r="Q59" s="79"/>
      <c r="R59" s="79"/>
    </row>
    <row r="60" spans="1:18" x14ac:dyDescent="0.3">
      <c r="A60" s="85" t="s">
        <v>83</v>
      </c>
      <c r="B60" s="61">
        <v>52.9</v>
      </c>
      <c r="C60" s="61">
        <f>B60*ТАРИФЫ!$F$16</f>
        <v>750.1</v>
      </c>
      <c r="D60" s="61">
        <v>375</v>
      </c>
      <c r="E60" s="61">
        <f>D60*ТАРИФЫ!$F$4/1000</f>
        <v>7513.8</v>
      </c>
      <c r="F60" s="61">
        <v>66.900000000000006</v>
      </c>
      <c r="G60" s="61">
        <f>F60*ТАРИФЫ!$F$4/1000</f>
        <v>1340.5</v>
      </c>
      <c r="H60" s="61">
        <v>1025.5</v>
      </c>
      <c r="I60" s="61">
        <f>H60*ТАРИФЫ!$F$8/1000</f>
        <v>140.9</v>
      </c>
      <c r="J60" s="61">
        <v>669</v>
      </c>
      <c r="K60" s="61">
        <f>J60*ТАРИФЫ!$F$8/1000</f>
        <v>91.9</v>
      </c>
      <c r="L60" s="61">
        <f>H60+J60</f>
        <v>1694.5</v>
      </c>
      <c r="M60" s="61">
        <f>L60*ТАРИФЫ!$F$12/1000</f>
        <v>431.9</v>
      </c>
      <c r="N60" s="61">
        <v>148.1</v>
      </c>
      <c r="O60" s="61">
        <f>N60*ТАРИФЫ!$D$20/1000</f>
        <v>96.7</v>
      </c>
      <c r="P60" s="81">
        <f t="shared" si="38"/>
        <v>10365.799999999999</v>
      </c>
      <c r="Q60" s="79"/>
      <c r="R60" s="79"/>
    </row>
    <row r="61" spans="1:18" ht="19.5" thickBot="1" x14ac:dyDescent="0.35">
      <c r="A61" s="90" t="s">
        <v>84</v>
      </c>
      <c r="B61" s="91">
        <v>52.9</v>
      </c>
      <c r="C61" s="91">
        <f>B61*ТАРИФЫ!$G$16</f>
        <v>779.7</v>
      </c>
      <c r="D61" s="91">
        <v>375.1</v>
      </c>
      <c r="E61" s="91">
        <f>D61*ТАРИФЫ!$G$4/1000</f>
        <v>7816.5</v>
      </c>
      <c r="F61" s="91">
        <v>67</v>
      </c>
      <c r="G61" s="91">
        <f>F61*ТАРИФЫ!$G$4/1000</f>
        <v>1396.2</v>
      </c>
      <c r="H61" s="91">
        <v>1025.5999999999999</v>
      </c>
      <c r="I61" s="91">
        <f>H61*ТАРИФЫ!$G$8/1000</f>
        <v>146.5</v>
      </c>
      <c r="J61" s="91">
        <v>669</v>
      </c>
      <c r="K61" s="91">
        <f>J61*ТАРИФЫ!$G$8/1000</f>
        <v>95.6</v>
      </c>
      <c r="L61" s="91">
        <f>H61+J61</f>
        <v>1694.6</v>
      </c>
      <c r="M61" s="91">
        <f>L61*ТАРИФЫ!$G$12/1000</f>
        <v>449.2</v>
      </c>
      <c r="N61" s="91">
        <v>49.4</v>
      </c>
      <c r="O61" s="83">
        <f>N61*ТАРИФЫ!$E$20/1000</f>
        <v>33.5</v>
      </c>
      <c r="P61" s="92">
        <f t="shared" si="38"/>
        <v>10717.2</v>
      </c>
      <c r="Q61" s="79"/>
      <c r="R61" s="79"/>
    </row>
    <row r="62" spans="1:18" ht="56.25" x14ac:dyDescent="0.3">
      <c r="A62" s="76" t="s">
        <v>76</v>
      </c>
      <c r="B62" s="77">
        <f>B63+B64</f>
        <v>78.099999999999994</v>
      </c>
      <c r="C62" s="77">
        <f>C63+C64</f>
        <v>1129.4000000000001</v>
      </c>
      <c r="D62" s="77">
        <f t="shared" ref="D62:E62" si="46">D63+D64</f>
        <v>593.4</v>
      </c>
      <c r="E62" s="77">
        <f t="shared" si="46"/>
        <v>19723.599999999999</v>
      </c>
      <c r="F62" s="77">
        <f t="shared" ref="F62" si="47">F63+F64</f>
        <v>53.1</v>
      </c>
      <c r="G62" s="77">
        <f t="shared" ref="G62" si="48">G63+G64</f>
        <v>1771.3</v>
      </c>
      <c r="H62" s="77">
        <f t="shared" ref="H62" si="49">H63+H64</f>
        <v>942.3</v>
      </c>
      <c r="I62" s="77">
        <f>I63+I64</f>
        <v>132</v>
      </c>
      <c r="J62" s="77">
        <f t="shared" ref="J62" si="50">J63+J64</f>
        <v>2681.2</v>
      </c>
      <c r="K62" s="77">
        <f t="shared" ref="K62" si="51">K63+K64</f>
        <v>375.6</v>
      </c>
      <c r="L62" s="77">
        <f t="shared" ref="L62" si="52">L63+L64</f>
        <v>3623.5</v>
      </c>
      <c r="M62" s="77">
        <f>M63+M64</f>
        <v>942</v>
      </c>
      <c r="N62" s="77">
        <f>N66+N69</f>
        <v>122.5</v>
      </c>
      <c r="O62" s="77">
        <f>O66+O69</f>
        <v>81.599999999999994</v>
      </c>
      <c r="P62" s="78">
        <f>P66+P69</f>
        <v>24155.5</v>
      </c>
      <c r="Q62" s="79"/>
      <c r="R62" s="79"/>
    </row>
    <row r="63" spans="1:18" x14ac:dyDescent="0.3">
      <c r="A63" s="85" t="s">
        <v>83</v>
      </c>
      <c r="B63" s="61">
        <f t="shared" ref="B63:D64" si="53">B67+B70</f>
        <v>39</v>
      </c>
      <c r="C63" s="61">
        <f>C67+C70</f>
        <v>553</v>
      </c>
      <c r="D63" s="61">
        <f t="shared" si="53"/>
        <v>296.60000000000002</v>
      </c>
      <c r="E63" s="61">
        <f>E67+E70</f>
        <v>5942.9</v>
      </c>
      <c r="F63" s="61">
        <f t="shared" ref="F63:J63" si="54">F67+F70</f>
        <v>26.3</v>
      </c>
      <c r="G63" s="61">
        <f t="shared" ref="G63:I64" si="55">G67+G70</f>
        <v>527</v>
      </c>
      <c r="H63" s="61">
        <f t="shared" si="55"/>
        <v>471.1</v>
      </c>
      <c r="I63" s="61">
        <f t="shared" si="55"/>
        <v>64.7</v>
      </c>
      <c r="J63" s="61">
        <f t="shared" si="54"/>
        <v>1340</v>
      </c>
      <c r="K63" s="61">
        <f>K67+K70</f>
        <v>184</v>
      </c>
      <c r="L63" s="61">
        <f t="shared" ref="L63:L64" si="56">H63+J63</f>
        <v>1811.1</v>
      </c>
      <c r="M63" s="61">
        <f>M67+M70</f>
        <v>461.6</v>
      </c>
      <c r="N63" s="61">
        <f t="shared" ref="N63" si="57">N67+N70</f>
        <v>61.2</v>
      </c>
      <c r="O63" s="61">
        <f>O67+O70</f>
        <v>40</v>
      </c>
      <c r="P63" s="81">
        <f>P67+P70</f>
        <v>7773.2</v>
      </c>
      <c r="Q63" s="79"/>
      <c r="R63" s="79"/>
    </row>
    <row r="64" spans="1:18" x14ac:dyDescent="0.3">
      <c r="A64" s="85" t="s">
        <v>84</v>
      </c>
      <c r="B64" s="61">
        <f t="shared" si="53"/>
        <v>39.1</v>
      </c>
      <c r="C64" s="61">
        <f>C68+C71</f>
        <v>576.4</v>
      </c>
      <c r="D64" s="61">
        <f t="shared" si="53"/>
        <v>296.8</v>
      </c>
      <c r="E64" s="61">
        <f>E68+E71</f>
        <v>13780.7</v>
      </c>
      <c r="F64" s="61">
        <f t="shared" ref="F64:J64" si="58">F68+F71</f>
        <v>26.8</v>
      </c>
      <c r="G64" s="61">
        <f t="shared" si="55"/>
        <v>1244.3</v>
      </c>
      <c r="H64" s="61">
        <f t="shared" si="55"/>
        <v>471.2</v>
      </c>
      <c r="I64" s="61">
        <f t="shared" si="55"/>
        <v>67.3</v>
      </c>
      <c r="J64" s="61">
        <f t="shared" si="58"/>
        <v>1341.2</v>
      </c>
      <c r="K64" s="61">
        <f>K68+K71</f>
        <v>191.6</v>
      </c>
      <c r="L64" s="61">
        <f t="shared" si="56"/>
        <v>1812.4</v>
      </c>
      <c r="M64" s="61">
        <f>M68+M71</f>
        <v>480.4</v>
      </c>
      <c r="N64" s="61">
        <f t="shared" ref="N64" si="59">N68+N71</f>
        <v>61.3</v>
      </c>
      <c r="O64" s="61">
        <f>O68+O71</f>
        <v>41.6</v>
      </c>
      <c r="P64" s="81">
        <f>P68+P71</f>
        <v>16382.3</v>
      </c>
      <c r="Q64" s="79"/>
      <c r="R64" s="79"/>
    </row>
    <row r="65" spans="1:18" x14ac:dyDescent="0.3">
      <c r="A65" s="133" t="s">
        <v>11</v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5"/>
      <c r="Q65" s="79"/>
      <c r="R65" s="79"/>
    </row>
    <row r="66" spans="1:18" ht="75" x14ac:dyDescent="0.3">
      <c r="A66" s="86" t="s">
        <v>77</v>
      </c>
      <c r="B66" s="60">
        <f>B67+B68</f>
        <v>43.2</v>
      </c>
      <c r="C66" s="60">
        <f>C67+C68</f>
        <v>624.70000000000005</v>
      </c>
      <c r="D66" s="60">
        <f t="shared" ref="D66:E66" si="60">D67+D68</f>
        <v>316.2</v>
      </c>
      <c r="E66" s="60">
        <f t="shared" si="60"/>
        <v>10511.2</v>
      </c>
      <c r="F66" s="60">
        <f t="shared" ref="F66" si="61">F67+F68</f>
        <v>37.6</v>
      </c>
      <c r="G66" s="60">
        <f t="shared" ref="G66" si="62">G67+G68</f>
        <v>1249.5999999999999</v>
      </c>
      <c r="H66" s="60">
        <f t="shared" ref="H66" si="63">H67+H68</f>
        <v>668.7</v>
      </c>
      <c r="I66" s="60">
        <f>I67+I68</f>
        <v>93.7</v>
      </c>
      <c r="J66" s="60">
        <f t="shared" ref="J66" si="64">J67+J68</f>
        <v>1429.9</v>
      </c>
      <c r="K66" s="60">
        <f>K67+K68</f>
        <v>200.3</v>
      </c>
      <c r="L66" s="60">
        <f t="shared" ref="L66" si="65">L67+L68</f>
        <v>2098.6</v>
      </c>
      <c r="M66" s="60">
        <f t="shared" ref="M66" si="66">M67+M68</f>
        <v>545.6</v>
      </c>
      <c r="N66" s="60">
        <f>N67+N68</f>
        <v>68.3</v>
      </c>
      <c r="O66" s="60">
        <f>O67+O68</f>
        <v>45.5</v>
      </c>
      <c r="P66" s="93">
        <f>P67+P68</f>
        <v>13270.6</v>
      </c>
      <c r="Q66" s="79"/>
      <c r="R66" s="79"/>
    </row>
    <row r="67" spans="1:18" x14ac:dyDescent="0.3">
      <c r="A67" s="85" t="s">
        <v>83</v>
      </c>
      <c r="B67" s="61">
        <v>21.6</v>
      </c>
      <c r="C67" s="61">
        <f>B67*ТАРИФЫ!$F$16</f>
        <v>306.3</v>
      </c>
      <c r="D67" s="61">
        <v>158</v>
      </c>
      <c r="E67" s="61">
        <f>D67*ТАРИФЫ!$F$4/1000</f>
        <v>3165.8</v>
      </c>
      <c r="F67" s="61">
        <v>18.8</v>
      </c>
      <c r="G67" s="61">
        <f>F67*ТАРИФЫ!$F$4/1000</f>
        <v>376.7</v>
      </c>
      <c r="H67" s="61">
        <v>334.3</v>
      </c>
      <c r="I67" s="61">
        <f>H67*ТАРИФЫ!$F$8/1000</f>
        <v>45.9</v>
      </c>
      <c r="J67" s="61">
        <v>714.4</v>
      </c>
      <c r="K67" s="61">
        <f>J67*ТАРИФЫ!$F$8/1000</f>
        <v>98.1</v>
      </c>
      <c r="L67" s="61">
        <f t="shared" ref="L67:L68" si="67">H67+J67</f>
        <v>1048.7</v>
      </c>
      <c r="M67" s="61">
        <f>L67*ТАРИФЫ!$F$12/1000</f>
        <v>267.3</v>
      </c>
      <c r="N67" s="61">
        <v>34.1</v>
      </c>
      <c r="O67" s="61">
        <f>N67*ТАРИФЫ!$D$20/1000</f>
        <v>22.3</v>
      </c>
      <c r="P67" s="81">
        <f>C67+E67+G67+I67+K67+M67+O67</f>
        <v>4282.3999999999996</v>
      </c>
      <c r="Q67" s="79"/>
      <c r="R67" s="79"/>
    </row>
    <row r="68" spans="1:18" x14ac:dyDescent="0.3">
      <c r="A68" s="85" t="s">
        <v>84</v>
      </c>
      <c r="B68" s="61">
        <v>21.6</v>
      </c>
      <c r="C68" s="61">
        <f>B68*ТАРИФЫ!$G$16</f>
        <v>318.39999999999998</v>
      </c>
      <c r="D68" s="61">
        <v>158.19999999999999</v>
      </c>
      <c r="E68" s="61">
        <f>D68*ТАРИФЫ!$G$6/1000</f>
        <v>7345.4</v>
      </c>
      <c r="F68" s="61">
        <v>18.8</v>
      </c>
      <c r="G68" s="61">
        <f>F68*ТАРИФЫ!$G$6/1000</f>
        <v>872.9</v>
      </c>
      <c r="H68" s="61">
        <v>334.4</v>
      </c>
      <c r="I68" s="61">
        <f>H68*ТАРИФЫ!$G$8/1000</f>
        <v>47.8</v>
      </c>
      <c r="J68" s="61">
        <v>715.5</v>
      </c>
      <c r="K68" s="61">
        <f>J68*ТАРИФЫ!$G$8/1000</f>
        <v>102.2</v>
      </c>
      <c r="L68" s="61">
        <f t="shared" si="67"/>
        <v>1049.9000000000001</v>
      </c>
      <c r="M68" s="61">
        <f>L68*ТАРИФЫ!$G$12/1000</f>
        <v>278.3</v>
      </c>
      <c r="N68" s="61">
        <v>34.200000000000003</v>
      </c>
      <c r="O68" s="61">
        <f>N68*ТАРИФЫ!$E$20/1000</f>
        <v>23.2</v>
      </c>
      <c r="P68" s="81">
        <f>C68+E68+G68+I68+K68+M68+O68</f>
        <v>8988.2000000000007</v>
      </c>
      <c r="Q68" s="79"/>
      <c r="R68" s="79"/>
    </row>
    <row r="69" spans="1:18" ht="75" x14ac:dyDescent="0.3">
      <c r="A69" s="86" t="s">
        <v>78</v>
      </c>
      <c r="B69" s="60">
        <f>B70+B71</f>
        <v>34.9</v>
      </c>
      <c r="C69" s="60">
        <f>C70+C71</f>
        <v>504.7</v>
      </c>
      <c r="D69" s="60">
        <f t="shared" ref="D69" si="68">D70+D71</f>
        <v>277.2</v>
      </c>
      <c r="E69" s="60">
        <f>E70+E71</f>
        <v>9212.4</v>
      </c>
      <c r="F69" s="60">
        <f t="shared" ref="F69" si="69">F70+F71</f>
        <v>15.5</v>
      </c>
      <c r="G69" s="60">
        <f>G70+G71</f>
        <v>521.70000000000005</v>
      </c>
      <c r="H69" s="60">
        <f t="shared" ref="H69" si="70">H70+H71</f>
        <v>273.60000000000002</v>
      </c>
      <c r="I69" s="60">
        <f>I70+I71</f>
        <v>38.299999999999997</v>
      </c>
      <c r="J69" s="60">
        <f t="shared" ref="J69" si="71">J70+J71</f>
        <v>1251.3</v>
      </c>
      <c r="K69" s="60">
        <f>K70+K71</f>
        <v>175.3</v>
      </c>
      <c r="L69" s="60">
        <f t="shared" ref="L69" si="72">L70+L71</f>
        <v>1524.9</v>
      </c>
      <c r="M69" s="60">
        <f t="shared" ref="M69" si="73">M70+M71</f>
        <v>396.4</v>
      </c>
      <c r="N69" s="60">
        <f>N70+N71</f>
        <v>54.2</v>
      </c>
      <c r="O69" s="94">
        <f>O70+O71</f>
        <v>36.1</v>
      </c>
      <c r="P69" s="93">
        <f>P70+P71</f>
        <v>10884.9</v>
      </c>
      <c r="Q69" s="79"/>
      <c r="R69" s="79"/>
    </row>
    <row r="70" spans="1:18" x14ac:dyDescent="0.3">
      <c r="A70" s="85" t="s">
        <v>83</v>
      </c>
      <c r="B70" s="61">
        <v>17.399999999999999</v>
      </c>
      <c r="C70" s="61">
        <f>B70*ТАРИФЫ!$F$16</f>
        <v>246.7</v>
      </c>
      <c r="D70" s="61">
        <v>138.6</v>
      </c>
      <c r="E70" s="61">
        <f>D70*ТАРИФЫ!$F$4/1000</f>
        <v>2777.1</v>
      </c>
      <c r="F70" s="61">
        <v>7.5</v>
      </c>
      <c r="G70" s="61">
        <f>F70*ТАРИФЫ!$F$4/1000</f>
        <v>150.30000000000001</v>
      </c>
      <c r="H70" s="61">
        <v>136.80000000000001</v>
      </c>
      <c r="I70" s="61">
        <f>H70*ТАРИФЫ!$F$8/1000</f>
        <v>18.8</v>
      </c>
      <c r="J70" s="61">
        <v>625.6</v>
      </c>
      <c r="K70" s="61">
        <f>J70*ТАРИФЫ!$F$8/1000</f>
        <v>85.9</v>
      </c>
      <c r="L70" s="61">
        <f t="shared" ref="L70:L71" si="74">H70+J70</f>
        <v>762.4</v>
      </c>
      <c r="M70" s="61">
        <f>L70*ТАРИФЫ!$F$12/1000</f>
        <v>194.3</v>
      </c>
      <c r="N70" s="61">
        <v>27.1</v>
      </c>
      <c r="O70" s="61">
        <f>N70*ТАРИФЫ!$D$20/1000</f>
        <v>17.7</v>
      </c>
      <c r="P70" s="81">
        <f t="shared" ref="P70:P77" si="75">C70+E70+G70+I70+K70+M70+O70</f>
        <v>3490.8</v>
      </c>
      <c r="Q70" s="79"/>
      <c r="R70" s="79"/>
    </row>
    <row r="71" spans="1:18" ht="19.5" thickBot="1" x14ac:dyDescent="0.35">
      <c r="A71" s="89" t="s">
        <v>84</v>
      </c>
      <c r="B71" s="83">
        <v>17.5</v>
      </c>
      <c r="C71" s="83">
        <f>B71*ТАРИФЫ!$G$16</f>
        <v>258</v>
      </c>
      <c r="D71" s="83">
        <v>138.6</v>
      </c>
      <c r="E71" s="83">
        <f>D71*ТАРИФЫ!$G$6/1000</f>
        <v>6435.3</v>
      </c>
      <c r="F71" s="83">
        <v>8</v>
      </c>
      <c r="G71" s="83">
        <f>F71*ТАРИФЫ!$G$6/1000</f>
        <v>371.4</v>
      </c>
      <c r="H71" s="83">
        <v>136.80000000000001</v>
      </c>
      <c r="I71" s="83">
        <f>H71*ТАРИФЫ!$G$8/1000</f>
        <v>19.5</v>
      </c>
      <c r="J71" s="83">
        <v>625.70000000000005</v>
      </c>
      <c r="K71" s="83">
        <f>J71*ТАРИФЫ!$G$8/1000</f>
        <v>89.4</v>
      </c>
      <c r="L71" s="83">
        <f t="shared" si="74"/>
        <v>762.5</v>
      </c>
      <c r="M71" s="83">
        <f>L71*ТАРИФЫ!$G$12/1000</f>
        <v>202.1</v>
      </c>
      <c r="N71" s="83">
        <v>27.1</v>
      </c>
      <c r="O71" s="91">
        <f>N71*ТАРИФЫ!$E$20/1000</f>
        <v>18.399999999999999</v>
      </c>
      <c r="P71" s="84">
        <f t="shared" si="75"/>
        <v>7394.1</v>
      </c>
      <c r="Q71" s="79"/>
      <c r="R71" s="79"/>
    </row>
    <row r="72" spans="1:18" ht="75" x14ac:dyDescent="0.3">
      <c r="A72" s="95" t="s">
        <v>67</v>
      </c>
      <c r="B72" s="87">
        <f>B73+B74</f>
        <v>52.4</v>
      </c>
      <c r="C72" s="87">
        <f t="shared" ref="C72:D72" si="76">C73+C74</f>
        <v>757.7</v>
      </c>
      <c r="D72" s="87">
        <f t="shared" si="76"/>
        <v>928.9</v>
      </c>
      <c r="E72" s="87">
        <f>E73+E74</f>
        <v>35378.699999999997</v>
      </c>
      <c r="F72" s="87">
        <f t="shared" ref="F72" si="77">F73+F74</f>
        <v>47.2</v>
      </c>
      <c r="G72" s="87">
        <f>G73+G74</f>
        <v>1797.7</v>
      </c>
      <c r="H72" s="87">
        <f t="shared" ref="H72" si="78">H73+H74</f>
        <v>771.6</v>
      </c>
      <c r="I72" s="87">
        <f>I73+I74</f>
        <v>193</v>
      </c>
      <c r="J72" s="87">
        <f t="shared" ref="J72" si="79">J73+J74</f>
        <v>1505.1</v>
      </c>
      <c r="K72" s="87">
        <f t="shared" ref="K72" si="80">K73+K74</f>
        <v>376.6</v>
      </c>
      <c r="L72" s="87">
        <f t="shared" ref="L72" si="81">L73+L74</f>
        <v>2276.6999999999998</v>
      </c>
      <c r="M72" s="87">
        <f t="shared" ref="M72" si="82">M73+M74</f>
        <v>636.29999999999995</v>
      </c>
      <c r="N72" s="87">
        <f>N73+N74</f>
        <v>102</v>
      </c>
      <c r="O72" s="61">
        <f>O73+O74</f>
        <v>67.900000000000006</v>
      </c>
      <c r="P72" s="81">
        <f t="shared" si="75"/>
        <v>39207.9</v>
      </c>
      <c r="Q72" s="79"/>
      <c r="R72" s="79"/>
    </row>
    <row r="73" spans="1:18" x14ac:dyDescent="0.3">
      <c r="A73" s="85" t="s">
        <v>83</v>
      </c>
      <c r="B73" s="61">
        <v>26.2</v>
      </c>
      <c r="C73" s="61">
        <f>B73*ТАРИФЫ!$F$16</f>
        <v>371.5</v>
      </c>
      <c r="D73" s="61">
        <v>464.4</v>
      </c>
      <c r="E73" s="61">
        <f>D73*ТАРИФЫ!$F$7/1000</f>
        <v>17340.599999999999</v>
      </c>
      <c r="F73" s="61">
        <v>23.6</v>
      </c>
      <c r="G73" s="61">
        <f>F73*ТАРИФЫ!$F$7/1000</f>
        <v>881.2</v>
      </c>
      <c r="H73" s="61">
        <v>385.8</v>
      </c>
      <c r="I73" s="61">
        <f>H73*ТАРИФЫ!$F$11/1000</f>
        <v>94.6</v>
      </c>
      <c r="J73" s="61">
        <v>752.5</v>
      </c>
      <c r="K73" s="61">
        <f>J73*ТАРИФЫ!$F$11/1000</f>
        <v>184.6</v>
      </c>
      <c r="L73" s="61">
        <f t="shared" si="44"/>
        <v>1138.3</v>
      </c>
      <c r="M73" s="61">
        <f>L73*ТАРИФЫ!$F$15/1000</f>
        <v>311.89999999999998</v>
      </c>
      <c r="N73" s="61">
        <v>51</v>
      </c>
      <c r="O73" s="61">
        <f>N73*ТАРИФЫ!$D$20/1000</f>
        <v>33.299999999999997</v>
      </c>
      <c r="P73" s="81">
        <f t="shared" si="75"/>
        <v>19217.7</v>
      </c>
      <c r="Q73" s="79"/>
      <c r="R73" s="79"/>
    </row>
    <row r="74" spans="1:18" x14ac:dyDescent="0.3">
      <c r="A74" s="85" t="s">
        <v>84</v>
      </c>
      <c r="B74" s="61">
        <v>26.2</v>
      </c>
      <c r="C74" s="61">
        <f>B74*ТАРИФЫ!$G$16</f>
        <v>386.2</v>
      </c>
      <c r="D74" s="61">
        <v>464.5</v>
      </c>
      <c r="E74" s="61">
        <f>D74*ТАРИФЫ!$G$7/1000</f>
        <v>18038.099999999999</v>
      </c>
      <c r="F74" s="61">
        <v>23.6</v>
      </c>
      <c r="G74" s="61">
        <f>F74*ТАРИФЫ!$G$7/1000</f>
        <v>916.5</v>
      </c>
      <c r="H74" s="61">
        <v>385.8</v>
      </c>
      <c r="I74" s="61">
        <f>H74*ТАРИФЫ!$G$11/1000</f>
        <v>98.4</v>
      </c>
      <c r="J74" s="61">
        <v>752.6</v>
      </c>
      <c r="K74" s="61">
        <f>J74*ТАРИФЫ!$G$11/1000</f>
        <v>192</v>
      </c>
      <c r="L74" s="61">
        <f t="shared" si="44"/>
        <v>1138.4000000000001</v>
      </c>
      <c r="M74" s="61">
        <f>L74*ТАРИФЫ!$G$15/1000</f>
        <v>324.39999999999998</v>
      </c>
      <c r="N74" s="61">
        <v>51</v>
      </c>
      <c r="O74" s="61">
        <f>N74*ТАРИФЫ!$E$20/1000</f>
        <v>34.6</v>
      </c>
      <c r="P74" s="81">
        <f t="shared" si="75"/>
        <v>19990.2</v>
      </c>
      <c r="Q74" s="79"/>
      <c r="R74" s="79"/>
    </row>
    <row r="75" spans="1:18" ht="106.5" customHeight="1" x14ac:dyDescent="0.3">
      <c r="A75" s="86" t="s">
        <v>68</v>
      </c>
      <c r="B75" s="61">
        <f>B76+B77</f>
        <v>30.5</v>
      </c>
      <c r="C75" s="61">
        <f>C76+C77</f>
        <v>441</v>
      </c>
      <c r="D75" s="61">
        <f t="shared" ref="D75:N75" si="83">D76+D77</f>
        <v>197</v>
      </c>
      <c r="E75" s="61">
        <f>E76+E77</f>
        <v>4020.6</v>
      </c>
      <c r="F75" s="61">
        <f t="shared" si="83"/>
        <v>4</v>
      </c>
      <c r="G75" s="61">
        <f>G76+G77</f>
        <v>133</v>
      </c>
      <c r="H75" s="61">
        <f t="shared" si="83"/>
        <v>71.599999999999994</v>
      </c>
      <c r="I75" s="61">
        <f>I76+I77</f>
        <v>10</v>
      </c>
      <c r="J75" s="61">
        <f t="shared" si="83"/>
        <v>402.1</v>
      </c>
      <c r="K75" s="61">
        <f t="shared" si="83"/>
        <v>56.3</v>
      </c>
      <c r="L75" s="61">
        <f t="shared" si="83"/>
        <v>473.7</v>
      </c>
      <c r="M75" s="61">
        <f t="shared" si="83"/>
        <v>123.2</v>
      </c>
      <c r="N75" s="61">
        <f t="shared" si="83"/>
        <v>35.799999999999997</v>
      </c>
      <c r="O75" s="61">
        <f>O76+O77</f>
        <v>23.8</v>
      </c>
      <c r="P75" s="81">
        <f t="shared" si="75"/>
        <v>4807.8999999999996</v>
      </c>
      <c r="Q75" s="79"/>
      <c r="R75" s="79"/>
    </row>
    <row r="76" spans="1:18" x14ac:dyDescent="0.3">
      <c r="A76" s="85" t="s">
        <v>83</v>
      </c>
      <c r="B76" s="61">
        <v>15.2</v>
      </c>
      <c r="C76" s="61">
        <f>B76*ТАРИФЫ!$F$16</f>
        <v>215.5</v>
      </c>
      <c r="D76" s="61">
        <v>105.5</v>
      </c>
      <c r="E76" s="61">
        <f>D76*ТАРИФЫ!$F$4/1000</f>
        <v>2113.9</v>
      </c>
      <c r="F76" s="61">
        <v>2</v>
      </c>
      <c r="G76" s="61">
        <f>F76*ТАРИФЫ!$F$4/1000</f>
        <v>40.1</v>
      </c>
      <c r="H76" s="61">
        <v>35.799999999999997</v>
      </c>
      <c r="I76" s="61">
        <f>H76*ТАРИФЫ!$F$8/1000</f>
        <v>4.9000000000000004</v>
      </c>
      <c r="J76" s="61">
        <v>201</v>
      </c>
      <c r="K76" s="61">
        <f>J76*ТАРИФЫ!$F$8/1000</f>
        <v>27.6</v>
      </c>
      <c r="L76" s="61">
        <f t="shared" ref="L76:L77" si="84">H76+J76</f>
        <v>236.8</v>
      </c>
      <c r="M76" s="61">
        <f>L76*ТАРИФЫ!$F$12/1000</f>
        <v>60.4</v>
      </c>
      <c r="N76" s="61">
        <v>17.899999999999999</v>
      </c>
      <c r="O76" s="61">
        <f>N76*ТАРИФЫ!$D$20/1000</f>
        <v>11.7</v>
      </c>
      <c r="P76" s="81">
        <f t="shared" si="75"/>
        <v>2474.1</v>
      </c>
      <c r="Q76" s="79"/>
      <c r="R76" s="79"/>
    </row>
    <row r="77" spans="1:18" ht="19.5" thickBot="1" x14ac:dyDescent="0.35">
      <c r="A77" s="89" t="s">
        <v>84</v>
      </c>
      <c r="B77" s="83">
        <v>15.3</v>
      </c>
      <c r="C77" s="83">
        <f>B77*ТАРИФЫ!$G$16</f>
        <v>225.5</v>
      </c>
      <c r="D77" s="83">
        <v>91.5</v>
      </c>
      <c r="E77" s="83">
        <f>D77*ТАРИФЫ!$G$4/1000</f>
        <v>1906.7</v>
      </c>
      <c r="F77" s="83">
        <v>2</v>
      </c>
      <c r="G77" s="83">
        <f>F77*ТАРИФЫ!$G$6/1000</f>
        <v>92.9</v>
      </c>
      <c r="H77" s="83">
        <v>35.799999999999997</v>
      </c>
      <c r="I77" s="83">
        <f>H77*ТАРИФЫ!$G$8/1000</f>
        <v>5.0999999999999996</v>
      </c>
      <c r="J77" s="83">
        <v>201.1</v>
      </c>
      <c r="K77" s="83">
        <f>J77*ТАРИФЫ!$G$8/1000</f>
        <v>28.7</v>
      </c>
      <c r="L77" s="83">
        <f t="shared" si="84"/>
        <v>236.9</v>
      </c>
      <c r="M77" s="83">
        <f>L77*ТАРИФЫ!$G$12/1000</f>
        <v>62.8</v>
      </c>
      <c r="N77" s="83">
        <v>17.899999999999999</v>
      </c>
      <c r="O77" s="83">
        <f>N77*ТАРИФЫ!$E$20/1000</f>
        <v>12.1</v>
      </c>
      <c r="P77" s="84">
        <f t="shared" si="75"/>
        <v>2333.8000000000002</v>
      </c>
      <c r="Q77" s="79"/>
      <c r="R77" s="79"/>
    </row>
    <row r="78" spans="1:18" x14ac:dyDescent="0.3">
      <c r="A78" s="96" t="s">
        <v>56</v>
      </c>
      <c r="B78" s="87">
        <f>B79+B80</f>
        <v>459.1</v>
      </c>
      <c r="C78" s="87">
        <f>C79+C80</f>
        <v>6638.6</v>
      </c>
      <c r="D78" s="87">
        <f t="shared" ref="D78:O78" si="85">D79+D80</f>
        <v>4606.1000000000004</v>
      </c>
      <c r="E78" s="87">
        <f>E79+E80</f>
        <v>138242</v>
      </c>
      <c r="F78" s="87">
        <f t="shared" si="85"/>
        <v>400.8</v>
      </c>
      <c r="G78" s="87">
        <f>G79+G80</f>
        <v>10914.4</v>
      </c>
      <c r="H78" s="87">
        <f t="shared" si="85"/>
        <v>6269</v>
      </c>
      <c r="I78" s="87">
        <f>I79+I80</f>
        <v>1040.5999999999999</v>
      </c>
      <c r="J78" s="87">
        <f t="shared" si="85"/>
        <v>9257.7999999999993</v>
      </c>
      <c r="K78" s="87">
        <f>K79+K80</f>
        <v>1553.2</v>
      </c>
      <c r="L78" s="87">
        <f t="shared" si="85"/>
        <v>15526.8</v>
      </c>
      <c r="M78" s="87">
        <f t="shared" si="85"/>
        <v>4076.9</v>
      </c>
      <c r="N78" s="87">
        <f t="shared" si="85"/>
        <v>662.6</v>
      </c>
      <c r="O78" s="87">
        <f t="shared" si="85"/>
        <v>438.5</v>
      </c>
      <c r="P78" s="87">
        <f>P79+P80</f>
        <v>162904.20000000001</v>
      </c>
      <c r="Q78" s="79"/>
      <c r="R78" s="79"/>
    </row>
    <row r="79" spans="1:18" x14ac:dyDescent="0.3">
      <c r="A79" s="97" t="s">
        <v>83</v>
      </c>
      <c r="B79" s="61">
        <f>B51+B54+B57+B60+B63+B73+B76</f>
        <v>229.4</v>
      </c>
      <c r="C79" s="61">
        <f>C51+C54+C57+C60+C63+C73+C76</f>
        <v>3252.8</v>
      </c>
      <c r="D79" s="61">
        <f t="shared" ref="D79:F80" si="86">D51+D54+D57+D60+D63+D73+D76</f>
        <v>2309.1999999999998</v>
      </c>
      <c r="E79" s="61">
        <f>E51+E54+E57+E60+E63+E73+E76</f>
        <v>64165.7</v>
      </c>
      <c r="F79" s="61">
        <f t="shared" si="86"/>
        <v>200</v>
      </c>
      <c r="G79" s="61">
        <f>G51+G54+G57+G60+G63+G73+G76</f>
        <v>4979.8999999999996</v>
      </c>
      <c r="H79" s="61">
        <f t="shared" ref="H79:P79" si="87">H51+H54+H57+H60+H63+H73+H76</f>
        <v>3134.3</v>
      </c>
      <c r="I79" s="61">
        <f>I51+I54+I57+I60+I63+I73+I76</f>
        <v>510.1</v>
      </c>
      <c r="J79" s="61">
        <f t="shared" si="87"/>
        <v>4628.1000000000004</v>
      </c>
      <c r="K79" s="61">
        <f>K51+K54+K57+K60+K63+K73+K76</f>
        <v>761.3</v>
      </c>
      <c r="L79" s="61">
        <f t="shared" si="87"/>
        <v>7762.4</v>
      </c>
      <c r="M79" s="61">
        <f>M51+M54+M57+M60+M63+M73+M76</f>
        <v>1998.2</v>
      </c>
      <c r="N79" s="61">
        <f t="shared" si="87"/>
        <v>431.5</v>
      </c>
      <c r="O79" s="61">
        <f t="shared" si="87"/>
        <v>281.7</v>
      </c>
      <c r="P79" s="61">
        <f t="shared" si="87"/>
        <v>75949.7</v>
      </c>
      <c r="Q79" s="79"/>
      <c r="R79" s="79"/>
    </row>
    <row r="80" spans="1:18" ht="19.5" thickBot="1" x14ac:dyDescent="0.35">
      <c r="A80" s="98" t="s">
        <v>84</v>
      </c>
      <c r="B80" s="91">
        <f>B52+B55+B58+B61+B64+B74+B77</f>
        <v>229.7</v>
      </c>
      <c r="C80" s="91">
        <f>C52+C55+C58+C61+C64+C74+C77</f>
        <v>3385.8</v>
      </c>
      <c r="D80" s="91">
        <f t="shared" si="86"/>
        <v>2296.9</v>
      </c>
      <c r="E80" s="91">
        <f>E52+E55+E58+E61+E64+E74+E77</f>
        <v>74076.3</v>
      </c>
      <c r="F80" s="91">
        <f t="shared" si="86"/>
        <v>200.8</v>
      </c>
      <c r="G80" s="91">
        <f>G52+G55+G58+G61+G64+G74+G77</f>
        <v>5934.5</v>
      </c>
      <c r="H80" s="91">
        <f t="shared" ref="H80:P80" si="88">H52+H55+H58+H61+H64+H74+H77</f>
        <v>3134.7</v>
      </c>
      <c r="I80" s="91">
        <f>I52+I55+I58+I61+I64+I74+I77</f>
        <v>530.5</v>
      </c>
      <c r="J80" s="91">
        <f t="shared" si="88"/>
        <v>4629.7</v>
      </c>
      <c r="K80" s="91">
        <f>K52+K55+K58+K61+K64+K74+K77</f>
        <v>791.9</v>
      </c>
      <c r="L80" s="91">
        <f t="shared" si="88"/>
        <v>7764.4</v>
      </c>
      <c r="M80" s="91">
        <f>M52+M55+M58+M61+M64+M74+M77</f>
        <v>2078.6999999999998</v>
      </c>
      <c r="N80" s="91">
        <f t="shared" si="88"/>
        <v>231.1</v>
      </c>
      <c r="O80" s="91">
        <f>O52+O55+O58+O61+O64+O74+O77</f>
        <v>156.80000000000001</v>
      </c>
      <c r="P80" s="91">
        <f t="shared" si="88"/>
        <v>86954.5</v>
      </c>
      <c r="Q80" s="79"/>
      <c r="R80" s="79"/>
    </row>
    <row r="81" spans="1:18" ht="19.5" thickBot="1" x14ac:dyDescent="0.35">
      <c r="A81" s="116" t="s">
        <v>12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9"/>
      <c r="Q81" s="79"/>
      <c r="R81" s="79"/>
    </row>
    <row r="82" spans="1:18" ht="112.5" x14ac:dyDescent="0.3">
      <c r="A82" s="99" t="s">
        <v>69</v>
      </c>
      <c r="B82" s="87">
        <f>B83+B84</f>
        <v>37</v>
      </c>
      <c r="C82" s="87">
        <f>C83+C84</f>
        <v>535.29999999999995</v>
      </c>
      <c r="D82" s="87">
        <f t="shared" ref="D82:O82" si="89">D83+D84</f>
        <v>315.10000000000002</v>
      </c>
      <c r="E82" s="87">
        <f>E83+E84</f>
        <v>6439.9</v>
      </c>
      <c r="F82" s="87">
        <f t="shared" si="89"/>
        <v>20.3</v>
      </c>
      <c r="G82" s="87">
        <f>G83+G84</f>
        <v>415</v>
      </c>
      <c r="H82" s="87">
        <f t="shared" si="89"/>
        <v>85.9</v>
      </c>
      <c r="I82" s="87">
        <f t="shared" si="89"/>
        <v>12</v>
      </c>
      <c r="J82" s="87">
        <f t="shared" si="89"/>
        <v>302.8</v>
      </c>
      <c r="K82" s="87">
        <f t="shared" si="89"/>
        <v>42.4</v>
      </c>
      <c r="L82" s="87">
        <f t="shared" si="89"/>
        <v>388.7</v>
      </c>
      <c r="M82" s="87">
        <f>M83+M84</f>
        <v>101</v>
      </c>
      <c r="N82" s="87">
        <f t="shared" si="89"/>
        <v>42.5</v>
      </c>
      <c r="O82" s="87">
        <f t="shared" si="89"/>
        <v>28.3</v>
      </c>
      <c r="P82" s="87">
        <f t="shared" ref="P82:P87" si="90">C82+E82+G82+I82+K82+M82+O82</f>
        <v>7573.9</v>
      </c>
      <c r="Q82" s="79"/>
      <c r="R82" s="79"/>
    </row>
    <row r="83" spans="1:18" x14ac:dyDescent="0.3">
      <c r="A83" s="97" t="s">
        <v>83</v>
      </c>
      <c r="B83" s="61">
        <v>18</v>
      </c>
      <c r="C83" s="61">
        <f>B83*ТАРИФЫ!$F$16</f>
        <v>255.2</v>
      </c>
      <c r="D83" s="61">
        <v>157.5</v>
      </c>
      <c r="E83" s="61">
        <f>D83*ТАРИФЫ!$F$4/1000</f>
        <v>3155.8</v>
      </c>
      <c r="F83" s="61">
        <v>10.1</v>
      </c>
      <c r="G83" s="61">
        <f>F83*ТАРИФЫ!$F$4/1000</f>
        <v>202.4</v>
      </c>
      <c r="H83" s="61">
        <v>42.9</v>
      </c>
      <c r="I83" s="61">
        <f>H83*ТАРИФЫ!$F$8/1000</f>
        <v>5.9</v>
      </c>
      <c r="J83" s="61">
        <v>151.4</v>
      </c>
      <c r="K83" s="61">
        <f>J83*ТАРИФЫ!$F$8/1000</f>
        <v>20.8</v>
      </c>
      <c r="L83" s="61">
        <f t="shared" si="44"/>
        <v>194.3</v>
      </c>
      <c r="M83" s="61">
        <f>L83*ТАРИФЫ!$F$12/1000</f>
        <v>49.5</v>
      </c>
      <c r="N83" s="61">
        <v>21.5</v>
      </c>
      <c r="O83" s="61">
        <f>N83*ТАРИФЫ!$D$20/1000</f>
        <v>14</v>
      </c>
      <c r="P83" s="61">
        <f t="shared" si="90"/>
        <v>3703.6</v>
      </c>
      <c r="Q83" s="79"/>
      <c r="R83" s="79"/>
    </row>
    <row r="84" spans="1:18" x14ac:dyDescent="0.3">
      <c r="A84" s="97" t="s">
        <v>84</v>
      </c>
      <c r="B84" s="61">
        <v>19</v>
      </c>
      <c r="C84" s="61">
        <f>B84*ТАРИФЫ!$G$16</f>
        <v>280.10000000000002</v>
      </c>
      <c r="D84" s="61">
        <v>157.6</v>
      </c>
      <c r="E84" s="61">
        <f>D84*ТАРИФЫ!$G$4/1000</f>
        <v>3284.1</v>
      </c>
      <c r="F84" s="61">
        <v>10.199999999999999</v>
      </c>
      <c r="G84" s="61">
        <f>F84*ТАРИФЫ!$G$4/1000</f>
        <v>212.6</v>
      </c>
      <c r="H84" s="61">
        <v>43</v>
      </c>
      <c r="I84" s="61">
        <f>H84*ТАРИФЫ!$G$8/1000</f>
        <v>6.1</v>
      </c>
      <c r="J84" s="61">
        <v>151.4</v>
      </c>
      <c r="K84" s="61">
        <f>J84*ТАРИФЫ!$G$8/1000</f>
        <v>21.6</v>
      </c>
      <c r="L84" s="61">
        <f t="shared" si="44"/>
        <v>194.4</v>
      </c>
      <c r="M84" s="61">
        <f>L84*ТАРИФЫ!$G$12/1000</f>
        <v>51.5</v>
      </c>
      <c r="N84" s="61">
        <v>21</v>
      </c>
      <c r="O84" s="61">
        <f>N84*ТАРИФЫ!$E$20/1000</f>
        <v>14.3</v>
      </c>
      <c r="P84" s="61">
        <f t="shared" si="90"/>
        <v>3870.3</v>
      </c>
      <c r="Q84" s="79"/>
      <c r="R84" s="79"/>
    </row>
    <row r="85" spans="1:18" ht="93.75" x14ac:dyDescent="0.3">
      <c r="A85" s="100" t="s">
        <v>38</v>
      </c>
      <c r="B85" s="61">
        <f>B86+B87</f>
        <v>26.5</v>
      </c>
      <c r="C85" s="61">
        <f>C86+C87</f>
        <v>383</v>
      </c>
      <c r="D85" s="61">
        <f t="shared" ref="D85" si="91">D86+D87</f>
        <v>179.8</v>
      </c>
      <c r="E85" s="61">
        <f>E86+E87</f>
        <v>6847.9</v>
      </c>
      <c r="F85" s="61">
        <f t="shared" ref="F85" si="92">F86+F87</f>
        <v>0</v>
      </c>
      <c r="G85" s="61">
        <f t="shared" ref="G85" si="93">G86+G87</f>
        <v>0</v>
      </c>
      <c r="H85" s="61">
        <f t="shared" ref="H85" si="94">H86+H87</f>
        <v>0</v>
      </c>
      <c r="I85" s="61">
        <f t="shared" ref="I85" si="95">I86+I87</f>
        <v>0</v>
      </c>
      <c r="J85" s="61">
        <f t="shared" ref="J85" si="96">J86+J87</f>
        <v>475.8</v>
      </c>
      <c r="K85" s="61">
        <f>K86+K87</f>
        <v>119.1</v>
      </c>
      <c r="L85" s="61">
        <f t="shared" ref="L85" si="97">L86+L87</f>
        <v>475.8</v>
      </c>
      <c r="M85" s="61">
        <f t="shared" ref="M85" si="98">M86+M87</f>
        <v>133</v>
      </c>
      <c r="N85" s="61">
        <f t="shared" ref="N85" si="99">N86+N87</f>
        <v>36.700000000000003</v>
      </c>
      <c r="O85" s="87">
        <f>O86+O87</f>
        <v>24.4</v>
      </c>
      <c r="P85" s="61">
        <f t="shared" si="90"/>
        <v>7507.4</v>
      </c>
      <c r="Q85" s="79"/>
      <c r="R85" s="79"/>
    </row>
    <row r="86" spans="1:18" x14ac:dyDescent="0.3">
      <c r="A86" s="97" t="s">
        <v>83</v>
      </c>
      <c r="B86" s="61">
        <v>13.5</v>
      </c>
      <c r="C86" s="61">
        <f>B86*ТАРИФЫ!$F$16</f>
        <v>191.4</v>
      </c>
      <c r="D86" s="61">
        <v>89.9</v>
      </c>
      <c r="E86" s="61">
        <f>D86*ТАРИФЫ!$F$7/1000</f>
        <v>3356.8</v>
      </c>
      <c r="F86" s="61">
        <v>0</v>
      </c>
      <c r="G86" s="61">
        <f>F86*ТАРИФЫ!$F$7/1000</f>
        <v>0</v>
      </c>
      <c r="H86" s="61">
        <v>0</v>
      </c>
      <c r="I86" s="61">
        <f>H86*ТАРИФЫ!$F$11/1000</f>
        <v>0</v>
      </c>
      <c r="J86" s="61">
        <v>237.9</v>
      </c>
      <c r="K86" s="61">
        <f>J86*ТАРИФЫ!$F$11/1000</f>
        <v>58.4</v>
      </c>
      <c r="L86" s="61">
        <f t="shared" si="44"/>
        <v>237.9</v>
      </c>
      <c r="M86" s="61">
        <f>L86*ТАРИФЫ!$F$15/1000</f>
        <v>65.2</v>
      </c>
      <c r="N86" s="61">
        <v>18.399999999999999</v>
      </c>
      <c r="O86" s="61">
        <f>N86*ТАРИФЫ!$D$20/1000</f>
        <v>12</v>
      </c>
      <c r="P86" s="61">
        <f t="shared" si="90"/>
        <v>3683.8</v>
      </c>
      <c r="Q86" s="79"/>
      <c r="R86" s="79"/>
    </row>
    <row r="87" spans="1:18" ht="19.5" thickBot="1" x14ac:dyDescent="0.35">
      <c r="A87" s="98" t="s">
        <v>84</v>
      </c>
      <c r="B87" s="91">
        <v>13</v>
      </c>
      <c r="C87" s="91">
        <f>B87*ТАРИФЫ!$G$16</f>
        <v>191.6</v>
      </c>
      <c r="D87" s="91">
        <v>89.9</v>
      </c>
      <c r="E87" s="91">
        <f>D87*ТАРИФЫ!$G$7/1000</f>
        <v>3491.1</v>
      </c>
      <c r="F87" s="91">
        <v>0</v>
      </c>
      <c r="G87" s="91">
        <f>F87*ТАРИФЫ!$G$7/1000</f>
        <v>0</v>
      </c>
      <c r="H87" s="91">
        <v>0</v>
      </c>
      <c r="I87" s="91">
        <f>H87*ТАРИФЫ!$G$11/1000</f>
        <v>0</v>
      </c>
      <c r="J87" s="91">
        <v>237.9</v>
      </c>
      <c r="K87" s="91">
        <f>J87*ТАРИФЫ!$G$11/1000</f>
        <v>60.7</v>
      </c>
      <c r="L87" s="91">
        <f t="shared" si="44"/>
        <v>237.9</v>
      </c>
      <c r="M87" s="91">
        <f>L87*ТАРИФЫ!$G$15/1000</f>
        <v>67.8</v>
      </c>
      <c r="N87" s="91">
        <v>18.3</v>
      </c>
      <c r="O87" s="83">
        <f>N87*ТАРИФЫ!$E$20/1000</f>
        <v>12.4</v>
      </c>
      <c r="P87" s="91">
        <f t="shared" si="90"/>
        <v>3823.6</v>
      </c>
      <c r="Q87" s="79"/>
      <c r="R87" s="79"/>
    </row>
    <row r="88" spans="1:18" ht="109.5" customHeight="1" x14ac:dyDescent="0.3">
      <c r="A88" s="76" t="s">
        <v>39</v>
      </c>
      <c r="B88" s="77">
        <f t="shared" ref="B88:P88" si="100">B89+B90</f>
        <v>13.5</v>
      </c>
      <c r="C88" s="77">
        <f>C89+C90</f>
        <v>195.2</v>
      </c>
      <c r="D88" s="77">
        <f t="shared" si="100"/>
        <v>190.8</v>
      </c>
      <c r="E88" s="77">
        <f t="shared" si="100"/>
        <v>5201.5</v>
      </c>
      <c r="F88" s="77">
        <f t="shared" si="100"/>
        <v>3.3</v>
      </c>
      <c r="G88" s="77">
        <f>G89+G90</f>
        <v>123.4</v>
      </c>
      <c r="H88" s="77">
        <f t="shared" si="100"/>
        <v>54.1</v>
      </c>
      <c r="I88" s="77">
        <f>I89+I90</f>
        <v>11.7</v>
      </c>
      <c r="J88" s="77">
        <f t="shared" si="100"/>
        <v>107.9</v>
      </c>
      <c r="K88" s="77">
        <f t="shared" si="100"/>
        <v>23.6</v>
      </c>
      <c r="L88" s="77">
        <f t="shared" si="100"/>
        <v>162</v>
      </c>
      <c r="M88" s="77">
        <f t="shared" si="100"/>
        <v>43.5</v>
      </c>
      <c r="N88" s="77">
        <f t="shared" si="100"/>
        <v>10.1</v>
      </c>
      <c r="O88" s="77">
        <f>O89+O90</f>
        <v>6.7</v>
      </c>
      <c r="P88" s="77">
        <f t="shared" si="100"/>
        <v>5605.6</v>
      </c>
      <c r="Q88" s="79"/>
      <c r="R88" s="79"/>
    </row>
    <row r="89" spans="1:18" x14ac:dyDescent="0.3">
      <c r="A89" s="85" t="s">
        <v>83</v>
      </c>
      <c r="B89" s="61">
        <f>B93+B96+B99+B102</f>
        <v>6.7</v>
      </c>
      <c r="C89" s="61">
        <f>C93+C96+C99+C102</f>
        <v>95</v>
      </c>
      <c r="D89" s="61">
        <f t="shared" ref="D89:N89" si="101">D93+D96+D99+D102</f>
        <v>95.4</v>
      </c>
      <c r="E89" s="61">
        <f>E93+E96+E99+E102</f>
        <v>2598.3000000000002</v>
      </c>
      <c r="F89" s="61">
        <f t="shared" si="101"/>
        <v>1.6</v>
      </c>
      <c r="G89" s="61">
        <f>G93+G96+G99+G102</f>
        <v>53.6</v>
      </c>
      <c r="H89" s="61">
        <f t="shared" si="101"/>
        <v>27</v>
      </c>
      <c r="I89" s="61">
        <f>I93+I96+I99+I102</f>
        <v>5.7</v>
      </c>
      <c r="J89" s="61">
        <f t="shared" si="101"/>
        <v>53.8</v>
      </c>
      <c r="K89" s="61">
        <f>K93+K96+K99+K102</f>
        <v>11.6</v>
      </c>
      <c r="L89" s="61">
        <f t="shared" si="101"/>
        <v>80.8</v>
      </c>
      <c r="M89" s="61">
        <f>M93+M96+M99+M102</f>
        <v>21.3</v>
      </c>
      <c r="N89" s="61">
        <f t="shared" si="101"/>
        <v>4.9000000000000004</v>
      </c>
      <c r="O89" s="61">
        <f>O93+O96+O99+O102</f>
        <v>3.2</v>
      </c>
      <c r="P89" s="61">
        <f>P93+P96+P99+P102</f>
        <v>2788.7</v>
      </c>
      <c r="Q89" s="79"/>
      <c r="R89" s="79"/>
    </row>
    <row r="90" spans="1:18" x14ac:dyDescent="0.3">
      <c r="A90" s="85" t="s">
        <v>84</v>
      </c>
      <c r="B90" s="61">
        <f>B94+B97+B100+B103</f>
        <v>6.8</v>
      </c>
      <c r="C90" s="61">
        <f>C94+C97+C100+C103</f>
        <v>100.2</v>
      </c>
      <c r="D90" s="61">
        <f t="shared" ref="D90:P90" si="102">D94+D97+D100+D103</f>
        <v>95.4</v>
      </c>
      <c r="E90" s="61">
        <f>E94+E97+E100+E103</f>
        <v>2603.1999999999998</v>
      </c>
      <c r="F90" s="61">
        <f t="shared" si="102"/>
        <v>1.7</v>
      </c>
      <c r="G90" s="61">
        <f>G94+G97+G100+G103</f>
        <v>69.8</v>
      </c>
      <c r="H90" s="61">
        <f t="shared" si="102"/>
        <v>27.1</v>
      </c>
      <c r="I90" s="61">
        <f>I94+I97+I100+I103</f>
        <v>6</v>
      </c>
      <c r="J90" s="61">
        <f t="shared" si="102"/>
        <v>54.1</v>
      </c>
      <c r="K90" s="61">
        <f>K94+K97+K100+K103</f>
        <v>12</v>
      </c>
      <c r="L90" s="61">
        <f t="shared" si="102"/>
        <v>81.2</v>
      </c>
      <c r="M90" s="61">
        <f>M94+M97+M100+M103</f>
        <v>22.2</v>
      </c>
      <c r="N90" s="61">
        <f t="shared" si="102"/>
        <v>5.2</v>
      </c>
      <c r="O90" s="61">
        <f>O94+O97+O100+O103</f>
        <v>3.5</v>
      </c>
      <c r="P90" s="61">
        <f t="shared" si="102"/>
        <v>2816.9</v>
      </c>
      <c r="Q90" s="79"/>
      <c r="R90" s="79"/>
    </row>
    <row r="91" spans="1:18" x14ac:dyDescent="0.3">
      <c r="A91" s="111" t="s">
        <v>11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3"/>
      <c r="Q91" s="79"/>
      <c r="R91" s="79"/>
    </row>
    <row r="92" spans="1:18" ht="56.25" x14ac:dyDescent="0.3">
      <c r="A92" s="66" t="s">
        <v>40</v>
      </c>
      <c r="B92" s="61">
        <f>B93+B94</f>
        <v>10</v>
      </c>
      <c r="C92" s="61">
        <f t="shared" ref="C92:O92" si="103">C93+C94</f>
        <v>144.6</v>
      </c>
      <c r="D92" s="61">
        <f t="shared" si="103"/>
        <v>121.2</v>
      </c>
      <c r="E92" s="61">
        <f>E93+E94</f>
        <v>2477</v>
      </c>
      <c r="F92" s="61">
        <f t="shared" si="103"/>
        <v>0.8</v>
      </c>
      <c r="G92" s="61">
        <f>G93+G94</f>
        <v>26.6</v>
      </c>
      <c r="H92" s="61">
        <f t="shared" si="103"/>
        <v>15.1</v>
      </c>
      <c r="I92" s="61">
        <f>I93+I94</f>
        <v>2.1</v>
      </c>
      <c r="J92" s="61">
        <f t="shared" si="103"/>
        <v>27.1</v>
      </c>
      <c r="K92" s="61">
        <f>K93+K94</f>
        <v>3.8</v>
      </c>
      <c r="L92" s="61">
        <f t="shared" si="103"/>
        <v>42.2</v>
      </c>
      <c r="M92" s="61">
        <f t="shared" si="103"/>
        <v>11</v>
      </c>
      <c r="N92" s="61">
        <f t="shared" si="103"/>
        <v>4.7</v>
      </c>
      <c r="O92" s="61">
        <f t="shared" si="103"/>
        <v>3.1</v>
      </c>
      <c r="P92" s="61">
        <f>P93+P94</f>
        <v>2668.2</v>
      </c>
      <c r="Q92" s="79"/>
      <c r="R92" s="79"/>
    </row>
    <row r="93" spans="1:18" x14ac:dyDescent="0.3">
      <c r="A93" s="85" t="s">
        <v>83</v>
      </c>
      <c r="B93" s="61">
        <v>5</v>
      </c>
      <c r="C93" s="61">
        <f>B93*ТАРИФЫ!$F$16</f>
        <v>70.900000000000006</v>
      </c>
      <c r="D93" s="61">
        <v>60.6</v>
      </c>
      <c r="E93" s="61">
        <f>D93*ТАРИФЫ!$G$4/1000</f>
        <v>1262.8</v>
      </c>
      <c r="F93" s="61">
        <v>0.4</v>
      </c>
      <c r="G93" s="61">
        <f>F93*ТАРИФЫ!$F$4/1000</f>
        <v>8</v>
      </c>
      <c r="H93" s="61">
        <v>7.5</v>
      </c>
      <c r="I93" s="61">
        <f>H93*ТАРИФЫ!$F$8/1000</f>
        <v>1</v>
      </c>
      <c r="J93" s="61">
        <v>13.5</v>
      </c>
      <c r="K93" s="61">
        <f>J93*ТАРИФЫ!$F$8/1000</f>
        <v>1.9</v>
      </c>
      <c r="L93" s="61">
        <f>H93+J93</f>
        <v>21</v>
      </c>
      <c r="M93" s="61">
        <f>L93*ТАРИФЫ!$F$12/1000</f>
        <v>5.4</v>
      </c>
      <c r="N93" s="61">
        <v>2.2999999999999998</v>
      </c>
      <c r="O93" s="61">
        <f>N93*ТАРИФЫ!$D$20/1000</f>
        <v>1.5</v>
      </c>
      <c r="P93" s="81">
        <f>C93+E93+G93+I93+K93+M93+O93</f>
        <v>1351.5</v>
      </c>
      <c r="Q93" s="79"/>
      <c r="R93" s="79"/>
    </row>
    <row r="94" spans="1:18" x14ac:dyDescent="0.3">
      <c r="A94" s="85" t="s">
        <v>84</v>
      </c>
      <c r="B94" s="61">
        <v>5</v>
      </c>
      <c r="C94" s="61">
        <f>B94*ТАРИФЫ!$G$16</f>
        <v>73.7</v>
      </c>
      <c r="D94" s="61">
        <v>60.6</v>
      </c>
      <c r="E94" s="61">
        <f>D94*ТАРИФЫ!$F$4/1000</f>
        <v>1214.2</v>
      </c>
      <c r="F94" s="61">
        <v>0.4</v>
      </c>
      <c r="G94" s="61">
        <f>F94*ТАРИФЫ!$G$6/1000</f>
        <v>18.600000000000001</v>
      </c>
      <c r="H94" s="61">
        <v>7.6</v>
      </c>
      <c r="I94" s="61">
        <f>H94*ТАРИФЫ!$G$8/1000</f>
        <v>1.1000000000000001</v>
      </c>
      <c r="J94" s="61">
        <v>13.6</v>
      </c>
      <c r="K94" s="61">
        <f>J94*ТАРИФЫ!$G$8/1000</f>
        <v>1.9</v>
      </c>
      <c r="L94" s="61">
        <f>H94+J94</f>
        <v>21.2</v>
      </c>
      <c r="M94" s="61">
        <f>L94*ТАРИФЫ!$G$12/1000</f>
        <v>5.6</v>
      </c>
      <c r="N94" s="61">
        <v>2.4</v>
      </c>
      <c r="O94" s="61">
        <f>N94*ТАРИФЫ!$E$20/1000</f>
        <v>1.6</v>
      </c>
      <c r="P94" s="81">
        <f>C94+E94+G94+I94+K94+M94+O94</f>
        <v>1316.7</v>
      </c>
      <c r="Q94" s="79"/>
      <c r="R94" s="79"/>
    </row>
    <row r="95" spans="1:18" ht="37.5" x14ac:dyDescent="0.3">
      <c r="A95" s="66" t="s">
        <v>41</v>
      </c>
      <c r="B95" s="61">
        <f>B96+B97</f>
        <v>2.2000000000000002</v>
      </c>
      <c r="C95" s="61">
        <f>C96+C97</f>
        <v>31.8</v>
      </c>
      <c r="D95" s="61">
        <f t="shared" ref="D95:N95" si="104">D96+D97</f>
        <v>46.8</v>
      </c>
      <c r="E95" s="61">
        <f>E96+E97</f>
        <v>1782.4</v>
      </c>
      <c r="F95" s="61">
        <f t="shared" si="104"/>
        <v>2.2999999999999998</v>
      </c>
      <c r="G95" s="61">
        <f t="shared" si="104"/>
        <v>87.7</v>
      </c>
      <c r="H95" s="61">
        <f t="shared" si="104"/>
        <v>36.799999999999997</v>
      </c>
      <c r="I95" s="61">
        <f t="shared" si="104"/>
        <v>9.1999999999999993</v>
      </c>
      <c r="J95" s="61">
        <f t="shared" si="104"/>
        <v>77.900000000000006</v>
      </c>
      <c r="K95" s="61">
        <f>K96+K97</f>
        <v>19.399999999999999</v>
      </c>
      <c r="L95" s="61">
        <f t="shared" si="104"/>
        <v>114.7</v>
      </c>
      <c r="M95" s="61">
        <f>M96+M97</f>
        <v>32.1</v>
      </c>
      <c r="N95" s="61">
        <f t="shared" si="104"/>
        <v>1.7</v>
      </c>
      <c r="O95" s="61">
        <f>O96+O97</f>
        <v>1.1000000000000001</v>
      </c>
      <c r="P95" s="61">
        <f>P96+P97</f>
        <v>1963.7</v>
      </c>
      <c r="Q95" s="79"/>
      <c r="R95" s="79"/>
    </row>
    <row r="96" spans="1:18" x14ac:dyDescent="0.3">
      <c r="A96" s="85" t="s">
        <v>83</v>
      </c>
      <c r="B96" s="61">
        <v>1.1000000000000001</v>
      </c>
      <c r="C96" s="61">
        <f>B96*ТАРИФЫ!$F$16</f>
        <v>15.6</v>
      </c>
      <c r="D96" s="61">
        <v>23.4</v>
      </c>
      <c r="E96" s="61">
        <f>D96*ТАРИФЫ!$F$7/1000</f>
        <v>873.7</v>
      </c>
      <c r="F96" s="61">
        <v>1.1000000000000001</v>
      </c>
      <c r="G96" s="61">
        <f>F96*ТАРИФЫ!$F$7/1000</f>
        <v>41.1</v>
      </c>
      <c r="H96" s="61">
        <v>18.399999999999999</v>
      </c>
      <c r="I96" s="61">
        <f>H96*ТАРИФЫ!$F$11/1000</f>
        <v>4.5</v>
      </c>
      <c r="J96" s="61">
        <v>38.9</v>
      </c>
      <c r="K96" s="61">
        <f>J96*ТАРИФЫ!$F$11/1000</f>
        <v>9.5</v>
      </c>
      <c r="L96" s="61">
        <f t="shared" si="44"/>
        <v>57.3</v>
      </c>
      <c r="M96" s="61">
        <f>L96*ТАРИФЫ!$F$15/1000</f>
        <v>15.7</v>
      </c>
      <c r="N96" s="61">
        <v>0.8</v>
      </c>
      <c r="O96" s="61">
        <f>N96*ТАРИФЫ!$D$20/1000</f>
        <v>0.5</v>
      </c>
      <c r="P96" s="81">
        <f>C96+E96+G96+I96+K96+M96+O96</f>
        <v>960.6</v>
      </c>
      <c r="Q96" s="79"/>
      <c r="R96" s="79"/>
    </row>
    <row r="97" spans="1:18" x14ac:dyDescent="0.3">
      <c r="A97" s="85" t="s">
        <v>84</v>
      </c>
      <c r="B97" s="61">
        <v>1.1000000000000001</v>
      </c>
      <c r="C97" s="61">
        <f>B97*ТАРИФЫ!$G$16</f>
        <v>16.2</v>
      </c>
      <c r="D97" s="61">
        <v>23.4</v>
      </c>
      <c r="E97" s="61">
        <f>D97*ТАРИФЫ!$G$7/1000</f>
        <v>908.7</v>
      </c>
      <c r="F97" s="61">
        <v>1.2</v>
      </c>
      <c r="G97" s="61">
        <f>F97*ТАРИФЫ!$G$7/1000</f>
        <v>46.6</v>
      </c>
      <c r="H97" s="61">
        <v>18.399999999999999</v>
      </c>
      <c r="I97" s="61">
        <f>H97*ТАРИФЫ!$G$11/1000</f>
        <v>4.7</v>
      </c>
      <c r="J97" s="61">
        <v>39</v>
      </c>
      <c r="K97" s="61">
        <f>J97*ТАРИФЫ!$G$11/1000</f>
        <v>9.9</v>
      </c>
      <c r="L97" s="61">
        <f t="shared" si="44"/>
        <v>57.4</v>
      </c>
      <c r="M97" s="61">
        <f>L97*ТАРИФЫ!$G$15/1000</f>
        <v>16.399999999999999</v>
      </c>
      <c r="N97" s="61">
        <v>0.9</v>
      </c>
      <c r="O97" s="61">
        <f>N97*ТАРИФЫ!$E$20/1000</f>
        <v>0.6</v>
      </c>
      <c r="P97" s="81">
        <f>C97+E97+G97+I97+K97+M97+O97</f>
        <v>1003.1</v>
      </c>
      <c r="Q97" s="79"/>
      <c r="R97" s="79"/>
    </row>
    <row r="98" spans="1:18" ht="37.5" x14ac:dyDescent="0.3">
      <c r="A98" s="66" t="s">
        <v>42</v>
      </c>
      <c r="B98" s="61">
        <f>B99+B100</f>
        <v>1.1000000000000001</v>
      </c>
      <c r="C98" s="61">
        <f>C99+C100</f>
        <v>15.9</v>
      </c>
      <c r="D98" s="61">
        <f t="shared" ref="D98:N98" si="105">D99+D100</f>
        <v>13.6</v>
      </c>
      <c r="E98" s="61">
        <f t="shared" si="105"/>
        <v>523.1</v>
      </c>
      <c r="F98" s="61">
        <f t="shared" si="105"/>
        <v>0</v>
      </c>
      <c r="G98" s="61">
        <f t="shared" si="105"/>
        <v>0</v>
      </c>
      <c r="H98" s="61">
        <f t="shared" si="105"/>
        <v>1.8</v>
      </c>
      <c r="I98" s="61">
        <f>I99+I100</f>
        <v>0.4</v>
      </c>
      <c r="J98" s="61">
        <f t="shared" si="105"/>
        <v>2.2999999999999998</v>
      </c>
      <c r="K98" s="61">
        <f t="shared" si="105"/>
        <v>0.4</v>
      </c>
      <c r="L98" s="61">
        <f t="shared" si="105"/>
        <v>4.0999999999999996</v>
      </c>
      <c r="M98" s="61">
        <f t="shared" si="105"/>
        <v>0.2</v>
      </c>
      <c r="N98" s="61">
        <f t="shared" si="105"/>
        <v>2</v>
      </c>
      <c r="O98" s="61">
        <f>O99+O100</f>
        <v>1.4</v>
      </c>
      <c r="P98" s="81">
        <f>C98+E98+G98+I98+K98+M98+O98</f>
        <v>541.4</v>
      </c>
      <c r="Q98" s="79"/>
      <c r="R98" s="79"/>
    </row>
    <row r="99" spans="1:18" x14ac:dyDescent="0.3">
      <c r="A99" s="85" t="s">
        <v>83</v>
      </c>
      <c r="B99" s="61">
        <v>0.5</v>
      </c>
      <c r="C99" s="61">
        <f>B99*ТАРИФЫ!$F$16</f>
        <v>7.1</v>
      </c>
      <c r="D99" s="61">
        <v>6.8</v>
      </c>
      <c r="E99" s="61">
        <f>D99*ТАРИФЫ!$F$5/1000</f>
        <v>256.39999999999998</v>
      </c>
      <c r="F99" s="61">
        <v>0</v>
      </c>
      <c r="G99" s="61">
        <f>F99*ТАРИФЫ!$F$5/1000</f>
        <v>0</v>
      </c>
      <c r="H99" s="61">
        <v>0.9</v>
      </c>
      <c r="I99" s="61">
        <f>H99*ТАРИФЫ!$F$9/1000</f>
        <v>0.2</v>
      </c>
      <c r="J99" s="61">
        <v>1.1000000000000001</v>
      </c>
      <c r="K99" s="61">
        <f>J99*ТАРИФЫ!$F$9/1000</f>
        <v>0.2</v>
      </c>
      <c r="L99" s="61">
        <f t="shared" si="44"/>
        <v>2</v>
      </c>
      <c r="M99" s="61">
        <f>L99*ТАРИФЫ!$F$13/1000</f>
        <v>0.1</v>
      </c>
      <c r="N99" s="61">
        <v>1</v>
      </c>
      <c r="O99" s="61">
        <f>N99*ТАРИФЫ!$D$20/1000</f>
        <v>0.7</v>
      </c>
      <c r="P99" s="81">
        <f>C99+E99+G99+I99+K99+M99+O99</f>
        <v>264.7</v>
      </c>
      <c r="Q99" s="79"/>
      <c r="R99" s="79"/>
    </row>
    <row r="100" spans="1:18" x14ac:dyDescent="0.3">
      <c r="A100" s="85" t="s">
        <v>84</v>
      </c>
      <c r="B100" s="61">
        <v>0.6</v>
      </c>
      <c r="C100" s="61">
        <f>B100*ТАРИФЫ!$G$16</f>
        <v>8.8000000000000007</v>
      </c>
      <c r="D100" s="61">
        <v>6.8</v>
      </c>
      <c r="E100" s="61">
        <f>D100*ТАРИФЫ!$G$5/1000</f>
        <v>266.7</v>
      </c>
      <c r="F100" s="61">
        <v>0</v>
      </c>
      <c r="G100" s="61">
        <f>F100*ТАРИФЫ!$G$5/1000</f>
        <v>0</v>
      </c>
      <c r="H100" s="61">
        <v>0.9</v>
      </c>
      <c r="I100" s="61">
        <f>H100*ТАРИФЫ!$G$9/1000</f>
        <v>0.2</v>
      </c>
      <c r="J100" s="61">
        <v>1.2</v>
      </c>
      <c r="K100" s="61">
        <f>J100*ТАРИФЫ!$G$9/1000</f>
        <v>0.2</v>
      </c>
      <c r="L100" s="61">
        <f t="shared" si="44"/>
        <v>2.1</v>
      </c>
      <c r="M100" s="61">
        <f>L100*ТАРИФЫ!$G$13/1000</f>
        <v>0.1</v>
      </c>
      <c r="N100" s="61">
        <v>1</v>
      </c>
      <c r="O100" s="61">
        <f>N100*ТАРИФЫ!$E$20/1000</f>
        <v>0.7</v>
      </c>
      <c r="P100" s="81">
        <f>C100+E100+G100+I100+K100+M100+O100</f>
        <v>276.7</v>
      </c>
      <c r="Q100" s="79"/>
      <c r="R100" s="79"/>
    </row>
    <row r="101" spans="1:18" x14ac:dyDescent="0.3">
      <c r="A101" s="66" t="s">
        <v>43</v>
      </c>
      <c r="B101" s="61">
        <f>B102+B103</f>
        <v>0.2</v>
      </c>
      <c r="C101" s="61">
        <f t="shared" ref="C101:N101" si="106">C102+C103</f>
        <v>2.9</v>
      </c>
      <c r="D101" s="61">
        <f t="shared" si="106"/>
        <v>9.1999999999999993</v>
      </c>
      <c r="E101" s="61">
        <f>E102+E103</f>
        <v>419</v>
      </c>
      <c r="F101" s="61">
        <f t="shared" si="106"/>
        <v>0.2</v>
      </c>
      <c r="G101" s="61">
        <f>G102+G103</f>
        <v>9.1</v>
      </c>
      <c r="H101" s="61">
        <f t="shared" si="106"/>
        <v>0.4</v>
      </c>
      <c r="I101" s="61">
        <f>I102+I103</f>
        <v>0</v>
      </c>
      <c r="J101" s="61">
        <f t="shared" si="106"/>
        <v>0.6</v>
      </c>
      <c r="K101" s="61">
        <f>K102+K103</f>
        <v>0</v>
      </c>
      <c r="L101" s="61">
        <f t="shared" si="106"/>
        <v>1</v>
      </c>
      <c r="M101" s="61">
        <f>M102+M103</f>
        <v>0.2</v>
      </c>
      <c r="N101" s="61">
        <f t="shared" si="106"/>
        <v>1.7</v>
      </c>
      <c r="O101" s="61">
        <f>O102+O103</f>
        <v>1.1000000000000001</v>
      </c>
      <c r="P101" s="61">
        <f>P102+P103</f>
        <v>432.3</v>
      </c>
      <c r="Q101" s="79"/>
      <c r="R101" s="79"/>
    </row>
    <row r="102" spans="1:18" x14ac:dyDescent="0.3">
      <c r="A102" s="85" t="s">
        <v>83</v>
      </c>
      <c r="B102" s="61">
        <v>0.1</v>
      </c>
      <c r="C102" s="61">
        <f>B102*ТАРИФЫ!$F$16</f>
        <v>1.4</v>
      </c>
      <c r="D102" s="61">
        <v>4.5999999999999996</v>
      </c>
      <c r="E102" s="61">
        <f>D102*ТАРИФЫ!$F$6/1000</f>
        <v>205.4</v>
      </c>
      <c r="F102" s="61">
        <v>0.1</v>
      </c>
      <c r="G102" s="61">
        <f>F102*ТАРИФЫ!$F$6/1000</f>
        <v>4.5</v>
      </c>
      <c r="H102" s="61">
        <v>0.2</v>
      </c>
      <c r="I102" s="61">
        <f>H102*ТАРИФЫ!$F$10/1000</f>
        <v>0</v>
      </c>
      <c r="J102" s="61">
        <v>0.3</v>
      </c>
      <c r="K102" s="61">
        <f>J102*ТАРИФЫ!$F$10/1000</f>
        <v>0</v>
      </c>
      <c r="L102" s="61">
        <f t="shared" si="44"/>
        <v>0.5</v>
      </c>
      <c r="M102" s="61">
        <f>L102*ТАРИФЫ!$F$14/1000</f>
        <v>0.1</v>
      </c>
      <c r="N102" s="61">
        <v>0.8</v>
      </c>
      <c r="O102" s="61">
        <f>N102*ТАРИФЫ!$D$20/1000</f>
        <v>0.5</v>
      </c>
      <c r="P102" s="81">
        <f>C102+E102+G102+I102+K102+M102+O102</f>
        <v>211.9</v>
      </c>
      <c r="Q102" s="79"/>
      <c r="R102" s="79"/>
    </row>
    <row r="103" spans="1:18" ht="19.5" thickBot="1" x14ac:dyDescent="0.35">
      <c r="A103" s="89" t="s">
        <v>84</v>
      </c>
      <c r="B103" s="83">
        <v>0.1</v>
      </c>
      <c r="C103" s="83">
        <f>B103*ТАРИФЫ!$G$16</f>
        <v>1.5</v>
      </c>
      <c r="D103" s="83">
        <v>4.5999999999999996</v>
      </c>
      <c r="E103" s="83">
        <f>D103*ТАРИФЫ!$G$6/1000</f>
        <v>213.6</v>
      </c>
      <c r="F103" s="83">
        <v>0.1</v>
      </c>
      <c r="G103" s="83">
        <f>F103*ТАРИФЫ!$G$6/1000</f>
        <v>4.5999999999999996</v>
      </c>
      <c r="H103" s="83">
        <v>0.2</v>
      </c>
      <c r="I103" s="83">
        <f>H103*ТАРИФЫ!$G$10/1000</f>
        <v>0</v>
      </c>
      <c r="J103" s="83">
        <v>0.3</v>
      </c>
      <c r="K103" s="83">
        <f>J103*ТАРИФЫ!$G$10/1000</f>
        <v>0</v>
      </c>
      <c r="L103" s="83">
        <f t="shared" si="44"/>
        <v>0.5</v>
      </c>
      <c r="M103" s="83">
        <f>L103*ТАРИФЫ!$G$14/1000</f>
        <v>0.1</v>
      </c>
      <c r="N103" s="83">
        <v>0.9</v>
      </c>
      <c r="O103" s="83">
        <f>N103*ТАРИФЫ!$E$20/1000</f>
        <v>0.6</v>
      </c>
      <c r="P103" s="84">
        <f>C103+E103+G103+I103+K103+M103+O103</f>
        <v>220.4</v>
      </c>
      <c r="Q103" s="79"/>
      <c r="R103" s="79"/>
    </row>
    <row r="104" spans="1:18" x14ac:dyDescent="0.3">
      <c r="A104" s="96" t="s">
        <v>57</v>
      </c>
      <c r="B104" s="87">
        <f>B105+B106</f>
        <v>77</v>
      </c>
      <c r="C104" s="87">
        <f>C105+C106</f>
        <v>1113.5</v>
      </c>
      <c r="D104" s="87">
        <f t="shared" ref="D104:N104" si="107">D105+D106</f>
        <v>685.7</v>
      </c>
      <c r="E104" s="87">
        <f t="shared" si="107"/>
        <v>18489.3</v>
      </c>
      <c r="F104" s="87">
        <f t="shared" si="107"/>
        <v>23.6</v>
      </c>
      <c r="G104" s="87">
        <f t="shared" si="107"/>
        <v>538.4</v>
      </c>
      <c r="H104" s="87">
        <f t="shared" si="107"/>
        <v>140</v>
      </c>
      <c r="I104" s="87">
        <f t="shared" si="107"/>
        <v>23.7</v>
      </c>
      <c r="J104" s="87">
        <f t="shared" si="107"/>
        <v>886.5</v>
      </c>
      <c r="K104" s="87">
        <f>K105+K106</f>
        <v>185.1</v>
      </c>
      <c r="L104" s="87">
        <f t="shared" si="107"/>
        <v>1026.5</v>
      </c>
      <c r="M104" s="87">
        <f>M105+M106</f>
        <v>277.5</v>
      </c>
      <c r="N104" s="87">
        <f t="shared" si="107"/>
        <v>89.3</v>
      </c>
      <c r="O104" s="87">
        <f>O105+O106</f>
        <v>59.4</v>
      </c>
      <c r="P104" s="87">
        <f>P105+P106</f>
        <v>20686.900000000001</v>
      </c>
      <c r="Q104" s="79"/>
      <c r="R104" s="79"/>
    </row>
    <row r="105" spans="1:18" x14ac:dyDescent="0.3">
      <c r="A105" s="97" t="s">
        <v>83</v>
      </c>
      <c r="B105" s="61">
        <f>B83+B86+B89</f>
        <v>38.200000000000003</v>
      </c>
      <c r="C105" s="61">
        <f>C83+C86+C89</f>
        <v>541.6</v>
      </c>
      <c r="D105" s="61">
        <f t="shared" ref="D105:N105" si="108">D83+D86+D89</f>
        <v>342.8</v>
      </c>
      <c r="E105" s="61">
        <f>E83+E86+E89</f>
        <v>9110.9</v>
      </c>
      <c r="F105" s="61">
        <f t="shared" si="108"/>
        <v>11.7</v>
      </c>
      <c r="G105" s="61">
        <f>G83+G86+G89</f>
        <v>256</v>
      </c>
      <c r="H105" s="61">
        <f t="shared" si="108"/>
        <v>69.900000000000006</v>
      </c>
      <c r="I105" s="61">
        <f>I83+I86+I89</f>
        <v>11.6</v>
      </c>
      <c r="J105" s="61">
        <f t="shared" si="108"/>
        <v>443.1</v>
      </c>
      <c r="K105" s="61">
        <f>K83+K86+K89</f>
        <v>90.8</v>
      </c>
      <c r="L105" s="61">
        <f t="shared" si="108"/>
        <v>513</v>
      </c>
      <c r="M105" s="61">
        <f>M83+M86+M89</f>
        <v>136</v>
      </c>
      <c r="N105" s="61">
        <f t="shared" si="108"/>
        <v>44.8</v>
      </c>
      <c r="O105" s="61">
        <f>O83+O86+O89</f>
        <v>29.2</v>
      </c>
      <c r="P105" s="61">
        <f>P83+P86+P89</f>
        <v>10176.1</v>
      </c>
      <c r="Q105" s="79"/>
      <c r="R105" s="79"/>
    </row>
    <row r="106" spans="1:18" ht="19.5" thickBot="1" x14ac:dyDescent="0.35">
      <c r="A106" s="98" t="s">
        <v>84</v>
      </c>
      <c r="B106" s="91">
        <f>B84+B87+B90</f>
        <v>38.799999999999997</v>
      </c>
      <c r="C106" s="91">
        <f>C84+C87+C90</f>
        <v>571.9</v>
      </c>
      <c r="D106" s="91">
        <f t="shared" ref="D106:N106" si="109">D84+D87+D90</f>
        <v>342.9</v>
      </c>
      <c r="E106" s="91">
        <f>E84+E87+E90</f>
        <v>9378.4</v>
      </c>
      <c r="F106" s="91">
        <f t="shared" si="109"/>
        <v>11.9</v>
      </c>
      <c r="G106" s="91">
        <f>G84+G87+G90</f>
        <v>282.39999999999998</v>
      </c>
      <c r="H106" s="91">
        <f t="shared" si="109"/>
        <v>70.099999999999994</v>
      </c>
      <c r="I106" s="91">
        <f>I84+I87+I90</f>
        <v>12.1</v>
      </c>
      <c r="J106" s="91">
        <f t="shared" si="109"/>
        <v>443.4</v>
      </c>
      <c r="K106" s="91">
        <f>K84+K87+K90</f>
        <v>94.3</v>
      </c>
      <c r="L106" s="91">
        <f t="shared" si="109"/>
        <v>513.5</v>
      </c>
      <c r="M106" s="91">
        <f>M84+M87+M90</f>
        <v>141.5</v>
      </c>
      <c r="N106" s="91">
        <f t="shared" si="109"/>
        <v>44.5</v>
      </c>
      <c r="O106" s="91">
        <f>O84+O87+O90</f>
        <v>30.2</v>
      </c>
      <c r="P106" s="91">
        <f>P84+P87+P90</f>
        <v>10510.8</v>
      </c>
      <c r="Q106" s="79"/>
      <c r="R106" s="79"/>
    </row>
    <row r="107" spans="1:18" ht="19.5" thickBot="1" x14ac:dyDescent="0.35">
      <c r="A107" s="116" t="s">
        <v>28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8"/>
      <c r="Q107" s="79"/>
      <c r="R107" s="79"/>
    </row>
    <row r="108" spans="1:18" x14ac:dyDescent="0.3">
      <c r="A108" s="96" t="s">
        <v>58</v>
      </c>
      <c r="B108" s="87">
        <f>B109+B110</f>
        <v>591.29999999999995</v>
      </c>
      <c r="C108" s="87">
        <f>C109+C110</f>
        <v>8550.2000000000007</v>
      </c>
      <c r="D108" s="87">
        <f t="shared" ref="D108:N108" si="110">D109+D110</f>
        <v>1058.7</v>
      </c>
      <c r="E108" s="87">
        <f>E109+E110</f>
        <v>23221.599999999999</v>
      </c>
      <c r="F108" s="87">
        <f t="shared" si="110"/>
        <v>47.5</v>
      </c>
      <c r="G108" s="87">
        <f>G109+G110</f>
        <v>970.4</v>
      </c>
      <c r="H108" s="87">
        <f t="shared" si="110"/>
        <v>972.1</v>
      </c>
      <c r="I108" s="87">
        <f t="shared" si="110"/>
        <v>136.19999999999999</v>
      </c>
      <c r="J108" s="87">
        <f t="shared" si="110"/>
        <v>2819.6</v>
      </c>
      <c r="K108" s="87">
        <f t="shared" si="110"/>
        <v>395</v>
      </c>
      <c r="L108" s="87">
        <f t="shared" si="110"/>
        <v>3791.7</v>
      </c>
      <c r="M108" s="87">
        <f>M109+M110</f>
        <v>984.1</v>
      </c>
      <c r="N108" s="87">
        <f t="shared" si="110"/>
        <v>199.4</v>
      </c>
      <c r="O108" s="87">
        <f>O109+O110</f>
        <v>132.6</v>
      </c>
      <c r="P108" s="87">
        <f>P109+P110</f>
        <v>34390.1</v>
      </c>
      <c r="Q108" s="79"/>
      <c r="R108" s="79"/>
    </row>
    <row r="109" spans="1:18" x14ac:dyDescent="0.3">
      <c r="A109" s="97" t="s">
        <v>83</v>
      </c>
      <c r="B109" s="61">
        <f>B113+B135</f>
        <v>295.5</v>
      </c>
      <c r="C109" s="61">
        <f>C113+C135</f>
        <v>4190.2</v>
      </c>
      <c r="D109" s="61">
        <f t="shared" ref="D109:N109" si="111">D113+D135</f>
        <v>528.9</v>
      </c>
      <c r="E109" s="61">
        <f>E113+E135</f>
        <v>11372.7</v>
      </c>
      <c r="F109" s="61">
        <f t="shared" si="111"/>
        <v>24.3</v>
      </c>
      <c r="G109" s="61">
        <f>G113+G135</f>
        <v>486.9</v>
      </c>
      <c r="H109" s="61">
        <f t="shared" si="111"/>
        <v>486.1</v>
      </c>
      <c r="I109" s="61">
        <f>I113+I135</f>
        <v>66.8</v>
      </c>
      <c r="J109" s="61">
        <f t="shared" si="111"/>
        <v>1408.8</v>
      </c>
      <c r="K109" s="61">
        <f>K113+K135</f>
        <v>193.5</v>
      </c>
      <c r="L109" s="61">
        <f t="shared" si="111"/>
        <v>1894.9</v>
      </c>
      <c r="M109" s="61">
        <f>M113+M135</f>
        <v>482.2</v>
      </c>
      <c r="N109" s="61">
        <f t="shared" si="111"/>
        <v>99.7</v>
      </c>
      <c r="O109" s="61">
        <f>O113+O135</f>
        <v>65</v>
      </c>
      <c r="P109" s="61">
        <f>P113+P135</f>
        <v>16857.3</v>
      </c>
      <c r="Q109" s="79"/>
      <c r="R109" s="79"/>
    </row>
    <row r="110" spans="1:18" x14ac:dyDescent="0.3">
      <c r="A110" s="97" t="s">
        <v>84</v>
      </c>
      <c r="B110" s="61">
        <f>B114+B136</f>
        <v>295.8</v>
      </c>
      <c r="C110" s="61">
        <f>C114+C136</f>
        <v>4360</v>
      </c>
      <c r="D110" s="61">
        <f t="shared" ref="D110:N110" si="112">D114+D136</f>
        <v>529.79999999999995</v>
      </c>
      <c r="E110" s="61">
        <f>E114+E136</f>
        <v>11848.9</v>
      </c>
      <c r="F110" s="61">
        <f t="shared" si="112"/>
        <v>23.2</v>
      </c>
      <c r="G110" s="61">
        <f>G114+G136</f>
        <v>483.5</v>
      </c>
      <c r="H110" s="61">
        <f t="shared" si="112"/>
        <v>486</v>
      </c>
      <c r="I110" s="61">
        <f>I114+I136</f>
        <v>69.400000000000006</v>
      </c>
      <c r="J110" s="61">
        <f t="shared" si="112"/>
        <v>1410.8</v>
      </c>
      <c r="K110" s="61">
        <f>K114+K136</f>
        <v>201.5</v>
      </c>
      <c r="L110" s="61">
        <f t="shared" si="112"/>
        <v>1896.8</v>
      </c>
      <c r="M110" s="61">
        <f>M114+M136</f>
        <v>501.9</v>
      </c>
      <c r="N110" s="61">
        <f t="shared" si="112"/>
        <v>99.7</v>
      </c>
      <c r="O110" s="61">
        <f>O114+O136</f>
        <v>67.599999999999994</v>
      </c>
      <c r="P110" s="61">
        <f>P114+P136</f>
        <v>17532.8</v>
      </c>
      <c r="Q110" s="79"/>
      <c r="R110" s="79"/>
    </row>
    <row r="111" spans="1:18" ht="19.5" thickBot="1" x14ac:dyDescent="0.35">
      <c r="A111" s="120" t="s">
        <v>11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79"/>
      <c r="R111" s="79"/>
    </row>
    <row r="112" spans="1:18" ht="117" customHeight="1" x14ac:dyDescent="0.3">
      <c r="A112" s="101" t="s">
        <v>44</v>
      </c>
      <c r="B112" s="77">
        <f>B113+B114</f>
        <v>55.7</v>
      </c>
      <c r="C112" s="77">
        <f t="shared" ref="C112:O112" si="113">C113+C114</f>
        <v>805.4</v>
      </c>
      <c r="D112" s="77">
        <f t="shared" si="113"/>
        <v>259.8</v>
      </c>
      <c r="E112" s="77">
        <f>E113+E114</f>
        <v>6894</v>
      </c>
      <c r="F112" s="77">
        <f t="shared" si="113"/>
        <v>0</v>
      </c>
      <c r="G112" s="77">
        <f t="shared" si="113"/>
        <v>0</v>
      </c>
      <c r="H112" s="77">
        <f t="shared" si="113"/>
        <v>0</v>
      </c>
      <c r="I112" s="77">
        <f t="shared" si="113"/>
        <v>0</v>
      </c>
      <c r="J112" s="77">
        <f t="shared" si="113"/>
        <v>335.6</v>
      </c>
      <c r="K112" s="77">
        <f t="shared" si="113"/>
        <v>47</v>
      </c>
      <c r="L112" s="77">
        <f t="shared" si="113"/>
        <v>335.6</v>
      </c>
      <c r="M112" s="77">
        <f>M113+M114</f>
        <v>85.5</v>
      </c>
      <c r="N112" s="77">
        <f t="shared" si="113"/>
        <v>91.4</v>
      </c>
      <c r="O112" s="77">
        <f t="shared" si="113"/>
        <v>60.8</v>
      </c>
      <c r="P112" s="77">
        <f>P113+P114</f>
        <v>7892.7</v>
      </c>
      <c r="Q112" s="79"/>
      <c r="R112" s="79"/>
    </row>
    <row r="113" spans="1:18" x14ac:dyDescent="0.3">
      <c r="A113" s="85" t="s">
        <v>83</v>
      </c>
      <c r="B113" s="61">
        <f>B117+B120+B123+B126+B129+B132</f>
        <v>27.7</v>
      </c>
      <c r="C113" s="61">
        <f>C117+C120+C123+C126+C129+C132</f>
        <v>392.8</v>
      </c>
      <c r="D113" s="61">
        <f t="shared" ref="D113:N113" si="114">D117+D120+D123+D126+D129+D132</f>
        <v>129.4</v>
      </c>
      <c r="E113" s="61">
        <f>E117+E120+E123+E126+E129+E132</f>
        <v>3367.9</v>
      </c>
      <c r="F113" s="61">
        <f t="shared" si="114"/>
        <v>0</v>
      </c>
      <c r="G113" s="61">
        <f t="shared" si="114"/>
        <v>0</v>
      </c>
      <c r="H113" s="61">
        <f t="shared" si="114"/>
        <v>0</v>
      </c>
      <c r="I113" s="61">
        <f t="shared" si="114"/>
        <v>0</v>
      </c>
      <c r="J113" s="61">
        <f t="shared" si="114"/>
        <v>166.8</v>
      </c>
      <c r="K113" s="61">
        <f>K117+K120+K123+K126+K129+K132</f>
        <v>22.9</v>
      </c>
      <c r="L113" s="61">
        <f t="shared" si="114"/>
        <v>166.8</v>
      </c>
      <c r="M113" s="61">
        <f>M117+M120+M123+M126+M129+M132</f>
        <v>41.7</v>
      </c>
      <c r="N113" s="61">
        <f t="shared" si="114"/>
        <v>45.7</v>
      </c>
      <c r="O113" s="61">
        <f>O117+O120+O123+O126+O129+O132</f>
        <v>29.8</v>
      </c>
      <c r="P113" s="61">
        <f>P117+P120+P123+P126+P129+P132</f>
        <v>3855.1</v>
      </c>
      <c r="Q113" s="79"/>
      <c r="R113" s="79"/>
    </row>
    <row r="114" spans="1:18" x14ac:dyDescent="0.3">
      <c r="A114" s="85" t="s">
        <v>84</v>
      </c>
      <c r="B114" s="61">
        <f>B118+B121+B124+B127+B130+B133</f>
        <v>28</v>
      </c>
      <c r="C114" s="61">
        <f>C118+C121+C124+C127+C130+C133</f>
        <v>412.6</v>
      </c>
      <c r="D114" s="61">
        <f t="shared" ref="D114:N114" si="115">D118+D121+D124+D127+D130+D133</f>
        <v>130.4</v>
      </c>
      <c r="E114" s="61">
        <f>E118+E121+E124+E127+E130+E133</f>
        <v>3526.1</v>
      </c>
      <c r="F114" s="61">
        <f t="shared" si="115"/>
        <v>0</v>
      </c>
      <c r="G114" s="61">
        <f t="shared" si="115"/>
        <v>0</v>
      </c>
      <c r="H114" s="61">
        <f t="shared" si="115"/>
        <v>0</v>
      </c>
      <c r="I114" s="61">
        <f t="shared" si="115"/>
        <v>0</v>
      </c>
      <c r="J114" s="61">
        <f t="shared" si="115"/>
        <v>168.8</v>
      </c>
      <c r="K114" s="61">
        <f>K118+K121+K124+K127+K130+K133</f>
        <v>24.1</v>
      </c>
      <c r="L114" s="61">
        <f t="shared" si="115"/>
        <v>168.8</v>
      </c>
      <c r="M114" s="61">
        <f>M118+M121+M124+M127+M130+M133</f>
        <v>43.8</v>
      </c>
      <c r="N114" s="61">
        <f t="shared" si="115"/>
        <v>45.7</v>
      </c>
      <c r="O114" s="61">
        <f>O118+O121+O124+O127+O130+O133</f>
        <v>31</v>
      </c>
      <c r="P114" s="61">
        <f>P118+P121+P124+P127+P130+P133</f>
        <v>4037.6</v>
      </c>
      <c r="Q114" s="79"/>
      <c r="R114" s="79"/>
    </row>
    <row r="115" spans="1:18" x14ac:dyDescent="0.3">
      <c r="A115" s="111" t="s">
        <v>11</v>
      </c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5"/>
      <c r="Q115" s="79"/>
      <c r="R115" s="79"/>
    </row>
    <row r="116" spans="1:18" ht="135" customHeight="1" x14ac:dyDescent="0.3">
      <c r="A116" s="62" t="s">
        <v>70</v>
      </c>
      <c r="B116" s="63">
        <v>0.4</v>
      </c>
      <c r="C116" s="61">
        <f>C117+C118</f>
        <v>5.7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102">
        <f t="shared" si="44"/>
        <v>0</v>
      </c>
      <c r="M116" s="64">
        <v>0</v>
      </c>
      <c r="N116" s="64">
        <v>0</v>
      </c>
      <c r="O116" s="64">
        <v>0</v>
      </c>
      <c r="P116" s="81">
        <f>C116+E116+G116+I116+K116+M116+O116</f>
        <v>5.7</v>
      </c>
      <c r="Q116" s="79"/>
      <c r="R116" s="79"/>
    </row>
    <row r="117" spans="1:18" x14ac:dyDescent="0.3">
      <c r="A117" s="85" t="s">
        <v>83</v>
      </c>
      <c r="B117" s="63">
        <v>0.2</v>
      </c>
      <c r="C117" s="61">
        <f>B117*ТАРИФЫ!$F$16</f>
        <v>2.8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81">
        <f t="shared" ref="P117:P118" si="116">C117+E117+G117+I117+K117+M117+O117</f>
        <v>2.8</v>
      </c>
      <c r="Q117" s="79"/>
      <c r="R117" s="79"/>
    </row>
    <row r="118" spans="1:18" x14ac:dyDescent="0.3">
      <c r="A118" s="85" t="s">
        <v>84</v>
      </c>
      <c r="B118" s="63">
        <v>0.2</v>
      </c>
      <c r="C118" s="61">
        <f>B118*ТАРИФЫ!$G$16</f>
        <v>2.9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81">
        <f t="shared" si="116"/>
        <v>2.9</v>
      </c>
      <c r="Q118" s="79"/>
      <c r="R118" s="79"/>
    </row>
    <row r="119" spans="1:18" ht="131.25" x14ac:dyDescent="0.3">
      <c r="A119" s="62" t="s">
        <v>55</v>
      </c>
      <c r="B119" s="65">
        <f>B120+B121</f>
        <v>12.8</v>
      </c>
      <c r="C119" s="65">
        <f t="shared" ref="C119:N119" si="117">C120+C121</f>
        <v>185.1</v>
      </c>
      <c r="D119" s="65">
        <f t="shared" si="117"/>
        <v>106.8</v>
      </c>
      <c r="E119" s="65">
        <f>E120+E121</f>
        <v>2182.8000000000002</v>
      </c>
      <c r="F119" s="65">
        <f t="shared" si="117"/>
        <v>0</v>
      </c>
      <c r="G119" s="65">
        <f t="shared" si="117"/>
        <v>0</v>
      </c>
      <c r="H119" s="65">
        <f t="shared" si="117"/>
        <v>0</v>
      </c>
      <c r="I119" s="65">
        <f t="shared" si="117"/>
        <v>0</v>
      </c>
      <c r="J119" s="65">
        <f t="shared" si="117"/>
        <v>289</v>
      </c>
      <c r="K119" s="65">
        <f>K120+K121</f>
        <v>40.5</v>
      </c>
      <c r="L119" s="65">
        <f t="shared" si="117"/>
        <v>289</v>
      </c>
      <c r="M119" s="65">
        <f>M120+M121</f>
        <v>75.099999999999994</v>
      </c>
      <c r="N119" s="65">
        <f t="shared" si="117"/>
        <v>44.2</v>
      </c>
      <c r="O119" s="65">
        <f>O120+O121</f>
        <v>29.4</v>
      </c>
      <c r="P119" s="65">
        <f>P120+P121</f>
        <v>2512.9</v>
      </c>
      <c r="Q119" s="79"/>
      <c r="R119" s="79"/>
    </row>
    <row r="120" spans="1:18" x14ac:dyDescent="0.3">
      <c r="A120" s="85" t="s">
        <v>83</v>
      </c>
      <c r="B120" s="63">
        <v>6.4</v>
      </c>
      <c r="C120" s="61">
        <f>B120*ТАРИФЫ!$F$16</f>
        <v>90.8</v>
      </c>
      <c r="D120" s="63">
        <v>53.4</v>
      </c>
      <c r="E120" s="61">
        <f>D120*ТАРИФЫ!$F$4/1000</f>
        <v>1070</v>
      </c>
      <c r="F120" s="61">
        <v>0</v>
      </c>
      <c r="G120" s="61">
        <f>F120*ТАРИФЫ!$F$4/1000</f>
        <v>0</v>
      </c>
      <c r="H120" s="61">
        <v>0</v>
      </c>
      <c r="I120" s="61">
        <v>0</v>
      </c>
      <c r="J120" s="63">
        <v>144</v>
      </c>
      <c r="K120" s="61">
        <f>J120*ТАРИФЫ!$F$8/1000</f>
        <v>19.8</v>
      </c>
      <c r="L120" s="61">
        <f t="shared" si="44"/>
        <v>144</v>
      </c>
      <c r="M120" s="61">
        <f>L120*ТАРИФЫ!$F$12/1000</f>
        <v>36.700000000000003</v>
      </c>
      <c r="N120" s="63">
        <v>22.1</v>
      </c>
      <c r="O120" s="61">
        <f>N120*ТАРИФЫ!$D$20/1000</f>
        <v>14.4</v>
      </c>
      <c r="P120" s="81">
        <f t="shared" ref="P120:P125" si="118">C120+E120+G120+I120+K120+M120+O120</f>
        <v>1231.7</v>
      </c>
      <c r="Q120" s="79"/>
      <c r="R120" s="79"/>
    </row>
    <row r="121" spans="1:18" x14ac:dyDescent="0.3">
      <c r="A121" s="85" t="s">
        <v>84</v>
      </c>
      <c r="B121" s="63">
        <v>6.4</v>
      </c>
      <c r="C121" s="61">
        <f>B121*ТАРИФЫ!$G$16</f>
        <v>94.3</v>
      </c>
      <c r="D121" s="63">
        <v>53.4</v>
      </c>
      <c r="E121" s="61">
        <f>D121*ТАРИФЫ!$G$4/1000</f>
        <v>1112.8</v>
      </c>
      <c r="F121" s="61">
        <v>0</v>
      </c>
      <c r="G121" s="61">
        <f>F121*ТАРИФЫ!$G$46/1000</f>
        <v>0</v>
      </c>
      <c r="H121" s="61">
        <v>0</v>
      </c>
      <c r="I121" s="61">
        <v>0</v>
      </c>
      <c r="J121" s="63">
        <v>145</v>
      </c>
      <c r="K121" s="61">
        <f>J121*ТАРИФЫ!$G$8/1000</f>
        <v>20.7</v>
      </c>
      <c r="L121" s="61">
        <f t="shared" si="44"/>
        <v>145</v>
      </c>
      <c r="M121" s="61">
        <f>L121*ТАРИФЫ!$G$12/1000</f>
        <v>38.4</v>
      </c>
      <c r="N121" s="63">
        <v>22.1</v>
      </c>
      <c r="O121" s="61">
        <f>N121*ТАРИФЫ!$E$20/1000</f>
        <v>15</v>
      </c>
      <c r="P121" s="81">
        <f t="shared" si="118"/>
        <v>1281.2</v>
      </c>
      <c r="Q121" s="79"/>
      <c r="R121" s="79"/>
    </row>
    <row r="122" spans="1:18" ht="131.25" x14ac:dyDescent="0.3">
      <c r="A122" s="62" t="s">
        <v>71</v>
      </c>
      <c r="B122" s="65">
        <f>B123+B124</f>
        <v>6.7</v>
      </c>
      <c r="C122" s="65">
        <f>C123+C124</f>
        <v>96.9</v>
      </c>
      <c r="D122" s="65">
        <f>D123+D124</f>
        <v>89.9</v>
      </c>
      <c r="E122" s="65">
        <f>E123+E124</f>
        <v>1837.7</v>
      </c>
      <c r="F122" s="65">
        <f t="shared" ref="F122:J122" si="119">F123+F124</f>
        <v>0</v>
      </c>
      <c r="G122" s="65">
        <f t="shared" si="119"/>
        <v>0</v>
      </c>
      <c r="H122" s="65">
        <f t="shared" si="119"/>
        <v>0</v>
      </c>
      <c r="I122" s="65">
        <f t="shared" si="119"/>
        <v>0</v>
      </c>
      <c r="J122" s="65">
        <f t="shared" si="119"/>
        <v>17.399999999999999</v>
      </c>
      <c r="K122" s="65">
        <f>K123+K124</f>
        <v>2.4</v>
      </c>
      <c r="L122" s="65">
        <f t="shared" ref="L122" si="120">L123+L124</f>
        <v>17.399999999999999</v>
      </c>
      <c r="M122" s="65">
        <f>M123+M124</f>
        <v>4.5</v>
      </c>
      <c r="N122" s="65">
        <f t="shared" ref="N122" si="121">N123+N124</f>
        <v>24</v>
      </c>
      <c r="O122" s="65">
        <f>O123+O124</f>
        <v>15.9</v>
      </c>
      <c r="P122" s="81">
        <f t="shared" si="118"/>
        <v>1957.4</v>
      </c>
      <c r="Q122" s="79"/>
      <c r="R122" s="79"/>
    </row>
    <row r="123" spans="1:18" x14ac:dyDescent="0.3">
      <c r="A123" s="85" t="s">
        <v>83</v>
      </c>
      <c r="B123" s="65">
        <v>3.3</v>
      </c>
      <c r="C123" s="61">
        <f>B123*ТАРИФЫ!$F$16</f>
        <v>46.8</v>
      </c>
      <c r="D123" s="63">
        <v>44.5</v>
      </c>
      <c r="E123" s="61">
        <f>D123*ТАРИФЫ!$F$4/1000</f>
        <v>891.6</v>
      </c>
      <c r="F123" s="61">
        <v>0</v>
      </c>
      <c r="G123" s="61">
        <v>0</v>
      </c>
      <c r="H123" s="61">
        <v>0</v>
      </c>
      <c r="I123" s="61">
        <v>0</v>
      </c>
      <c r="J123" s="65">
        <v>8.6999999999999993</v>
      </c>
      <c r="K123" s="61">
        <f>J123*ТАРИФЫ!$F$8/1000</f>
        <v>1.2</v>
      </c>
      <c r="L123" s="61">
        <f t="shared" si="44"/>
        <v>8.6999999999999993</v>
      </c>
      <c r="M123" s="61">
        <f>L123*ТАРИФЫ!$F$12/1000</f>
        <v>2.2000000000000002</v>
      </c>
      <c r="N123" s="61">
        <v>12</v>
      </c>
      <c r="O123" s="61">
        <f>N123*ТАРИФЫ!$D$20/1000</f>
        <v>7.8</v>
      </c>
      <c r="P123" s="81">
        <f t="shared" si="118"/>
        <v>949.6</v>
      </c>
      <c r="Q123" s="79"/>
      <c r="R123" s="79"/>
    </row>
    <row r="124" spans="1:18" x14ac:dyDescent="0.3">
      <c r="A124" s="85" t="s">
        <v>84</v>
      </c>
      <c r="B124" s="65">
        <v>3.4</v>
      </c>
      <c r="C124" s="61">
        <f>B124*ТАРИФЫ!$G$16</f>
        <v>50.1</v>
      </c>
      <c r="D124" s="63">
        <v>45.4</v>
      </c>
      <c r="E124" s="61">
        <f>D124*ТАРИФЫ!$G$4/1000</f>
        <v>946.1</v>
      </c>
      <c r="F124" s="61">
        <v>0</v>
      </c>
      <c r="G124" s="61">
        <v>0</v>
      </c>
      <c r="H124" s="61">
        <v>0</v>
      </c>
      <c r="I124" s="61">
        <v>0</v>
      </c>
      <c r="J124" s="63">
        <v>8.6999999999999993</v>
      </c>
      <c r="K124" s="61">
        <f>J124*ТАРИФЫ!$G$8/1000</f>
        <v>1.2</v>
      </c>
      <c r="L124" s="61">
        <f t="shared" si="44"/>
        <v>8.6999999999999993</v>
      </c>
      <c r="M124" s="61">
        <f>L124*ТАРИФЫ!$G$12/1000</f>
        <v>2.2999999999999998</v>
      </c>
      <c r="N124" s="61">
        <v>12</v>
      </c>
      <c r="O124" s="61">
        <f>N124*ТАРИФЫ!$E$20/1000</f>
        <v>8.1</v>
      </c>
      <c r="P124" s="81">
        <f t="shared" si="118"/>
        <v>1007.8</v>
      </c>
      <c r="Q124" s="79"/>
      <c r="R124" s="79"/>
    </row>
    <row r="125" spans="1:18" ht="131.25" x14ac:dyDescent="0.3">
      <c r="A125" s="62" t="s">
        <v>72</v>
      </c>
      <c r="B125" s="63">
        <f>B126+B127</f>
        <v>24.5</v>
      </c>
      <c r="C125" s="65">
        <f>C126+C127</f>
        <v>354.3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1">
        <f>(J125/12*ТАРИФЫ!F8*9+J125/12*ТАРИФЫ!G8*3)/1000</f>
        <v>0</v>
      </c>
      <c r="L125" s="102">
        <f t="shared" si="44"/>
        <v>0</v>
      </c>
      <c r="M125" s="61">
        <f>(L125/12*ТАРИФЫ!F14*9+L125/12*ТАРИФЫ!G14*3)/1000</f>
        <v>0</v>
      </c>
      <c r="N125" s="64">
        <v>0</v>
      </c>
      <c r="O125" s="64">
        <v>0</v>
      </c>
      <c r="P125" s="81">
        <f t="shared" si="118"/>
        <v>354.3</v>
      </c>
      <c r="Q125" s="79"/>
      <c r="R125" s="79"/>
    </row>
    <row r="126" spans="1:18" x14ac:dyDescent="0.3">
      <c r="A126" s="85" t="s">
        <v>83</v>
      </c>
      <c r="B126" s="63">
        <v>12.2</v>
      </c>
      <c r="C126" s="61">
        <f>B126*ТАРИФЫ!$F$16</f>
        <v>173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f>J126*ТАРИФЫ!$F$8/1000</f>
        <v>0</v>
      </c>
      <c r="L126" s="61">
        <v>0</v>
      </c>
      <c r="M126" s="61">
        <f>L126*ТАРИФЫ!$F$12/1000</f>
        <v>0</v>
      </c>
      <c r="N126" s="61">
        <v>0</v>
      </c>
      <c r="O126" s="61">
        <v>0</v>
      </c>
      <c r="P126" s="81">
        <f t="shared" ref="P126:P127" si="122">C126+E126+G126+I126+K126+M126+O126</f>
        <v>173</v>
      </c>
      <c r="Q126" s="79"/>
      <c r="R126" s="79"/>
    </row>
    <row r="127" spans="1:18" x14ac:dyDescent="0.3">
      <c r="A127" s="85" t="s">
        <v>84</v>
      </c>
      <c r="B127" s="63">
        <v>12.3</v>
      </c>
      <c r="C127" s="61">
        <f>B127*ТАРИФЫ!$G$16</f>
        <v>181.3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f>J127*ТАРИФЫ!$G$8/1000</f>
        <v>0</v>
      </c>
      <c r="L127" s="61">
        <v>0</v>
      </c>
      <c r="M127" s="61">
        <f>L127*ТАРИФЫ!$G$12/1000</f>
        <v>0</v>
      </c>
      <c r="N127" s="61">
        <v>0</v>
      </c>
      <c r="O127" s="61">
        <v>0</v>
      </c>
      <c r="P127" s="81">
        <f t="shared" si="122"/>
        <v>181.3</v>
      </c>
      <c r="Q127" s="79"/>
      <c r="R127" s="79"/>
    </row>
    <row r="128" spans="1:18" ht="129.75" customHeight="1" x14ac:dyDescent="0.3">
      <c r="A128" s="66" t="s">
        <v>73</v>
      </c>
      <c r="B128" s="65">
        <f>B129+B130</f>
        <v>5.7</v>
      </c>
      <c r="C128" s="65">
        <f>C129+C130</f>
        <v>82.4</v>
      </c>
      <c r="D128" s="65">
        <f t="shared" ref="D128:E128" si="123">D129+D130</f>
        <v>63.1</v>
      </c>
      <c r="E128" s="65">
        <f t="shared" si="123"/>
        <v>2873.5</v>
      </c>
      <c r="F128" s="65">
        <f t="shared" ref="F128" si="124">F129+F130</f>
        <v>0</v>
      </c>
      <c r="G128" s="65">
        <f t="shared" ref="G128" si="125">G129+G130</f>
        <v>0</v>
      </c>
      <c r="H128" s="65">
        <f t="shared" ref="H128" si="126">H129+H130</f>
        <v>0</v>
      </c>
      <c r="I128" s="65">
        <f t="shared" ref="I128" si="127">I129+I130</f>
        <v>0</v>
      </c>
      <c r="J128" s="65">
        <f t="shared" ref="J128" si="128">J129+J130</f>
        <v>29.2</v>
      </c>
      <c r="K128" s="65">
        <f>K129+K130</f>
        <v>4.0999999999999996</v>
      </c>
      <c r="L128" s="65">
        <f t="shared" ref="L128:M128" si="129">L129+L130</f>
        <v>29.2</v>
      </c>
      <c r="M128" s="65">
        <f t="shared" si="129"/>
        <v>5.9</v>
      </c>
      <c r="N128" s="61">
        <f>N129+N130</f>
        <v>23.2</v>
      </c>
      <c r="O128" s="61">
        <f>O129+O130</f>
        <v>15.5</v>
      </c>
      <c r="P128" s="81">
        <f>C128+E128+G128+I128+K128+M128+O128</f>
        <v>2981.4</v>
      </c>
      <c r="Q128" s="79"/>
      <c r="R128" s="79"/>
    </row>
    <row r="129" spans="1:18" x14ac:dyDescent="0.3">
      <c r="A129" s="85" t="s">
        <v>83</v>
      </c>
      <c r="B129" s="61">
        <v>2.8</v>
      </c>
      <c r="C129" s="61">
        <f>B129*ТАРИФЫ!$F$16</f>
        <v>39.700000000000003</v>
      </c>
      <c r="D129" s="61">
        <v>31.5</v>
      </c>
      <c r="E129" s="61">
        <f>D129*ТАРИФЫ!$F$6/1000</f>
        <v>1406.3</v>
      </c>
      <c r="F129" s="61">
        <v>0</v>
      </c>
      <c r="G129" s="61">
        <f>F129*ТАРИФЫ!$F$7/1000</f>
        <v>0</v>
      </c>
      <c r="H129" s="61">
        <v>0</v>
      </c>
      <c r="I129" s="61">
        <v>0</v>
      </c>
      <c r="J129" s="61">
        <v>14.1</v>
      </c>
      <c r="K129" s="61">
        <f>J129*ТАРИФЫ!$F$10/1000</f>
        <v>1.9</v>
      </c>
      <c r="L129" s="61">
        <f t="shared" si="44"/>
        <v>14.1</v>
      </c>
      <c r="M129" s="61">
        <f>L129*ТАРИФЫ!$F$14/1000</f>
        <v>2.8</v>
      </c>
      <c r="N129" s="61">
        <v>11.6</v>
      </c>
      <c r="O129" s="61">
        <f>N129*ТАРИФЫ!$D$20/1000</f>
        <v>7.6</v>
      </c>
      <c r="P129" s="81">
        <f t="shared" ref="P129:P164" si="130">C129+E129+G129+I129+K129+M129+O129</f>
        <v>1458.3</v>
      </c>
      <c r="Q129" s="79"/>
      <c r="R129" s="79"/>
    </row>
    <row r="130" spans="1:18" x14ac:dyDescent="0.3">
      <c r="A130" s="85" t="s">
        <v>84</v>
      </c>
      <c r="B130" s="61">
        <v>2.9</v>
      </c>
      <c r="C130" s="61">
        <f>B130*ТАРИФЫ!$G$16</f>
        <v>42.7</v>
      </c>
      <c r="D130" s="61">
        <v>31.6</v>
      </c>
      <c r="E130" s="61">
        <f>D130*ТАРИФЫ!$G$6/1000</f>
        <v>1467.2</v>
      </c>
      <c r="F130" s="61">
        <v>0</v>
      </c>
      <c r="G130" s="61">
        <f>F130*ТАРИФЫ!$G$7/1000</f>
        <v>0</v>
      </c>
      <c r="H130" s="61">
        <v>0</v>
      </c>
      <c r="I130" s="61">
        <v>0</v>
      </c>
      <c r="J130" s="61">
        <v>15.1</v>
      </c>
      <c r="K130" s="61">
        <f>J130*ТАРИФЫ!$G$10/1000</f>
        <v>2.2000000000000002</v>
      </c>
      <c r="L130" s="61">
        <f t="shared" si="44"/>
        <v>15.1</v>
      </c>
      <c r="M130" s="61">
        <f>L130*ТАРИФЫ!$G$14/1000</f>
        <v>3.1</v>
      </c>
      <c r="N130" s="61">
        <v>11.6</v>
      </c>
      <c r="O130" s="61">
        <f>N130*ТАРИФЫ!$E$20/1000</f>
        <v>7.9</v>
      </c>
      <c r="P130" s="81">
        <f>C130+E130+G130+I130+K130+M130+O130</f>
        <v>1523.1</v>
      </c>
      <c r="Q130" s="79"/>
      <c r="R130" s="79"/>
    </row>
    <row r="131" spans="1:18" ht="127.5" customHeight="1" x14ac:dyDescent="0.3">
      <c r="A131" s="66" t="s">
        <v>74</v>
      </c>
      <c r="B131" s="65">
        <f>B132+B133</f>
        <v>5.6</v>
      </c>
      <c r="C131" s="65">
        <f>C132+C133</f>
        <v>81</v>
      </c>
      <c r="D131" s="65">
        <f t="shared" ref="D131:O131" si="131">D132+D133</f>
        <v>0</v>
      </c>
      <c r="E131" s="65">
        <f t="shared" si="131"/>
        <v>0</v>
      </c>
      <c r="F131" s="65">
        <f t="shared" si="131"/>
        <v>0</v>
      </c>
      <c r="G131" s="65">
        <f t="shared" si="131"/>
        <v>0</v>
      </c>
      <c r="H131" s="65">
        <f t="shared" si="131"/>
        <v>0</v>
      </c>
      <c r="I131" s="65">
        <f t="shared" si="131"/>
        <v>0</v>
      </c>
      <c r="J131" s="65">
        <f t="shared" si="131"/>
        <v>0</v>
      </c>
      <c r="K131" s="65">
        <f t="shared" si="131"/>
        <v>0</v>
      </c>
      <c r="L131" s="65">
        <f t="shared" si="131"/>
        <v>0</v>
      </c>
      <c r="M131" s="65">
        <f t="shared" si="131"/>
        <v>0</v>
      </c>
      <c r="N131" s="65">
        <f t="shared" si="131"/>
        <v>0</v>
      </c>
      <c r="O131" s="65">
        <f t="shared" si="131"/>
        <v>0</v>
      </c>
      <c r="P131" s="81">
        <f t="shared" ref="P131:P133" si="132">C131+E131+G131+I131+K131+M131+O131</f>
        <v>81</v>
      </c>
      <c r="Q131" s="79"/>
      <c r="R131" s="79"/>
    </row>
    <row r="132" spans="1:18" x14ac:dyDescent="0.3">
      <c r="A132" s="85" t="s">
        <v>83</v>
      </c>
      <c r="B132" s="61">
        <v>2.8</v>
      </c>
      <c r="C132" s="61">
        <f>B132*ТАРИФЫ!$F$16</f>
        <v>39.700000000000003</v>
      </c>
      <c r="D132" s="61">
        <v>0</v>
      </c>
      <c r="E132" s="61">
        <f>D132*ТАРИФЫ!$F$7/1000</f>
        <v>0</v>
      </c>
      <c r="F132" s="61">
        <v>0</v>
      </c>
      <c r="G132" s="61">
        <f>F132*ТАРИФЫ!$F$7/1000</f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81">
        <f t="shared" si="132"/>
        <v>39.700000000000003</v>
      </c>
      <c r="Q132" s="79"/>
      <c r="R132" s="79"/>
    </row>
    <row r="133" spans="1:18" ht="19.5" thickBot="1" x14ac:dyDescent="0.35">
      <c r="A133" s="89" t="s">
        <v>84</v>
      </c>
      <c r="B133" s="83">
        <v>2.8</v>
      </c>
      <c r="C133" s="83">
        <f>B133*ТАРИФЫ!$G$16</f>
        <v>41.3</v>
      </c>
      <c r="D133" s="83">
        <v>0</v>
      </c>
      <c r="E133" s="83">
        <f>D133*ТАРИФЫ!$G$7/1000</f>
        <v>0</v>
      </c>
      <c r="F133" s="83">
        <v>0</v>
      </c>
      <c r="G133" s="83">
        <f>F133*ТАРИФЫ!$G$7/1000</f>
        <v>0</v>
      </c>
      <c r="H133" s="83">
        <v>0</v>
      </c>
      <c r="I133" s="83">
        <v>0</v>
      </c>
      <c r="J133" s="83">
        <v>0</v>
      </c>
      <c r="K133" s="83">
        <v>0</v>
      </c>
      <c r="L133" s="83">
        <v>0</v>
      </c>
      <c r="M133" s="83">
        <v>0</v>
      </c>
      <c r="N133" s="83">
        <v>0</v>
      </c>
      <c r="O133" s="83">
        <v>0</v>
      </c>
      <c r="P133" s="84">
        <f t="shared" si="132"/>
        <v>41.3</v>
      </c>
      <c r="Q133" s="79"/>
      <c r="R133" s="79"/>
    </row>
    <row r="134" spans="1:18" ht="93.75" x14ac:dyDescent="0.3">
      <c r="A134" s="101" t="s">
        <v>82</v>
      </c>
      <c r="B134" s="77">
        <f t="shared" ref="B134:E135" si="133">B138+B141</f>
        <v>535.6</v>
      </c>
      <c r="C134" s="77">
        <f t="shared" si="133"/>
        <v>7744.8</v>
      </c>
      <c r="D134" s="77">
        <f t="shared" si="133"/>
        <v>798.9</v>
      </c>
      <c r="E134" s="77">
        <f t="shared" si="133"/>
        <v>16327.6</v>
      </c>
      <c r="F134" s="77">
        <f t="shared" ref="F134:N134" si="134">F138+F141</f>
        <v>47.5</v>
      </c>
      <c r="G134" s="77">
        <f>G138+G141</f>
        <v>970.4</v>
      </c>
      <c r="H134" s="77">
        <f t="shared" si="134"/>
        <v>972.1</v>
      </c>
      <c r="I134" s="77">
        <f>I138+I141</f>
        <v>136.19999999999999</v>
      </c>
      <c r="J134" s="77">
        <f t="shared" si="134"/>
        <v>2484</v>
      </c>
      <c r="K134" s="77">
        <f>K138+K141</f>
        <v>348</v>
      </c>
      <c r="L134" s="77">
        <f t="shared" si="134"/>
        <v>3456.1</v>
      </c>
      <c r="M134" s="77">
        <f>M138+M141</f>
        <v>898.6</v>
      </c>
      <c r="N134" s="77">
        <f t="shared" si="134"/>
        <v>108</v>
      </c>
      <c r="O134" s="77">
        <f t="shared" ref="O134:P135" si="135">O138+O141</f>
        <v>71.8</v>
      </c>
      <c r="P134" s="78">
        <f t="shared" si="135"/>
        <v>26497.4</v>
      </c>
      <c r="Q134" s="79"/>
      <c r="R134" s="79"/>
    </row>
    <row r="135" spans="1:18" x14ac:dyDescent="0.3">
      <c r="A135" s="85" t="s">
        <v>83</v>
      </c>
      <c r="B135" s="61">
        <f t="shared" si="133"/>
        <v>267.8</v>
      </c>
      <c r="C135" s="61">
        <f t="shared" si="133"/>
        <v>3797.4</v>
      </c>
      <c r="D135" s="61">
        <f t="shared" si="133"/>
        <v>399.5</v>
      </c>
      <c r="E135" s="61">
        <f t="shared" si="133"/>
        <v>8004.8</v>
      </c>
      <c r="F135" s="61">
        <f>F139+F142</f>
        <v>24.3</v>
      </c>
      <c r="G135" s="61">
        <f>G139+G142</f>
        <v>486.9</v>
      </c>
      <c r="H135" s="61">
        <f t="shared" ref="H135:N135" si="136">H139+H142</f>
        <v>486.1</v>
      </c>
      <c r="I135" s="61">
        <f>I139+I142</f>
        <v>66.8</v>
      </c>
      <c r="J135" s="61">
        <f t="shared" si="136"/>
        <v>1242</v>
      </c>
      <c r="K135" s="61">
        <f>K139+K142</f>
        <v>170.6</v>
      </c>
      <c r="L135" s="61">
        <f t="shared" si="136"/>
        <v>1728.1</v>
      </c>
      <c r="M135" s="61">
        <f>M139+M142</f>
        <v>440.5</v>
      </c>
      <c r="N135" s="61">
        <f t="shared" si="136"/>
        <v>54</v>
      </c>
      <c r="O135" s="61">
        <f>O139+O142</f>
        <v>35.200000000000003</v>
      </c>
      <c r="P135" s="81">
        <f t="shared" si="135"/>
        <v>13002.2</v>
      </c>
      <c r="Q135" s="79"/>
      <c r="R135" s="79"/>
    </row>
    <row r="136" spans="1:18" x14ac:dyDescent="0.3">
      <c r="A136" s="85" t="s">
        <v>84</v>
      </c>
      <c r="B136" s="61">
        <f t="shared" ref="B136:N136" si="137">B140+B143</f>
        <v>267.8</v>
      </c>
      <c r="C136" s="61">
        <f>C140+C143</f>
        <v>3947.4</v>
      </c>
      <c r="D136" s="61">
        <f>D140+D143</f>
        <v>399.4</v>
      </c>
      <c r="E136" s="61">
        <f>E140+E143</f>
        <v>8322.7999999999993</v>
      </c>
      <c r="F136" s="61">
        <f>F140+F143</f>
        <v>23.2</v>
      </c>
      <c r="G136" s="61">
        <f>G140+G143</f>
        <v>483.5</v>
      </c>
      <c r="H136" s="61">
        <f t="shared" si="137"/>
        <v>486</v>
      </c>
      <c r="I136" s="61">
        <f>I140+I143</f>
        <v>69.400000000000006</v>
      </c>
      <c r="J136" s="61">
        <f t="shared" si="137"/>
        <v>1242</v>
      </c>
      <c r="K136" s="61">
        <f>K140+K143</f>
        <v>177.4</v>
      </c>
      <c r="L136" s="61">
        <f t="shared" si="137"/>
        <v>1728</v>
      </c>
      <c r="M136" s="61">
        <f>M140+M143</f>
        <v>458.1</v>
      </c>
      <c r="N136" s="61">
        <f t="shared" si="137"/>
        <v>54</v>
      </c>
      <c r="O136" s="61">
        <f>O140+O143</f>
        <v>36.6</v>
      </c>
      <c r="P136" s="81">
        <f>P140+P143</f>
        <v>13495.2</v>
      </c>
      <c r="Q136" s="79"/>
      <c r="R136" s="79"/>
    </row>
    <row r="137" spans="1:18" x14ac:dyDescent="0.3">
      <c r="A137" s="111" t="s">
        <v>11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3"/>
      <c r="Q137" s="79"/>
      <c r="R137" s="79"/>
    </row>
    <row r="138" spans="1:18" ht="131.25" x14ac:dyDescent="0.3">
      <c r="A138" s="66" t="s">
        <v>45</v>
      </c>
      <c r="B138" s="61">
        <f t="shared" ref="B138:H138" si="138">B139+B140</f>
        <v>370.8</v>
      </c>
      <c r="C138" s="61">
        <f t="shared" si="138"/>
        <v>5361.8</v>
      </c>
      <c r="D138" s="61">
        <f t="shared" si="138"/>
        <v>242.1</v>
      </c>
      <c r="E138" s="61">
        <f t="shared" si="138"/>
        <v>4947.8999999999996</v>
      </c>
      <c r="F138" s="61">
        <f t="shared" si="138"/>
        <v>47</v>
      </c>
      <c r="G138" s="61">
        <f t="shared" si="138"/>
        <v>960.2</v>
      </c>
      <c r="H138" s="61">
        <f t="shared" si="138"/>
        <v>963.7</v>
      </c>
      <c r="I138" s="61">
        <f>I139+I140</f>
        <v>135</v>
      </c>
      <c r="J138" s="61">
        <f t="shared" ref="J138:K138" si="139">J139+J140</f>
        <v>1946.4</v>
      </c>
      <c r="K138" s="61">
        <f t="shared" si="139"/>
        <v>272.7</v>
      </c>
      <c r="L138" s="61">
        <f t="shared" si="44"/>
        <v>2910.1</v>
      </c>
      <c r="M138" s="61">
        <f>M139+M140</f>
        <v>756.6</v>
      </c>
      <c r="N138" s="61">
        <f>N139+N140</f>
        <v>36</v>
      </c>
      <c r="O138" s="61">
        <f>O139+O140</f>
        <v>23.9</v>
      </c>
      <c r="P138" s="81">
        <f>P139+P140</f>
        <v>12458.1</v>
      </c>
      <c r="Q138" s="79"/>
      <c r="R138" s="79"/>
    </row>
    <row r="139" spans="1:18" x14ac:dyDescent="0.3">
      <c r="A139" s="85" t="s">
        <v>83</v>
      </c>
      <c r="B139" s="61">
        <v>185.4</v>
      </c>
      <c r="C139" s="61">
        <f>B139*ТАРИФЫ!$F$16</f>
        <v>2629</v>
      </c>
      <c r="D139" s="61">
        <v>121.1</v>
      </c>
      <c r="E139" s="61">
        <f>D139*ТАРИФЫ!F4/1000</f>
        <v>2426.5</v>
      </c>
      <c r="F139" s="61">
        <v>24</v>
      </c>
      <c r="G139" s="61">
        <f>F139*ТАРИФЫ!$F$4/1000</f>
        <v>480.9</v>
      </c>
      <c r="H139" s="61">
        <v>481.9</v>
      </c>
      <c r="I139" s="61">
        <f>H139*ТАРИФЫ!$F$8/1000</f>
        <v>66.2</v>
      </c>
      <c r="J139" s="61">
        <v>973.2</v>
      </c>
      <c r="K139" s="61">
        <f>J139*ТАРИФЫ!$F$8/1000</f>
        <v>133.69999999999999</v>
      </c>
      <c r="L139" s="61">
        <f>H139+J139</f>
        <v>1455.1</v>
      </c>
      <c r="M139" s="61">
        <f>L139*ТАРИФЫ!$F$12/1000</f>
        <v>370.9</v>
      </c>
      <c r="N139" s="61">
        <v>18</v>
      </c>
      <c r="O139" s="61">
        <f>N139*ТАРИФЫ!$D$20/1000</f>
        <v>11.7</v>
      </c>
      <c r="P139" s="81">
        <f>C139+E139+G139+I139+K139+M139+O139</f>
        <v>6118.9</v>
      </c>
      <c r="Q139" s="79"/>
      <c r="R139" s="79"/>
    </row>
    <row r="140" spans="1:18" x14ac:dyDescent="0.3">
      <c r="A140" s="85" t="s">
        <v>84</v>
      </c>
      <c r="B140" s="61">
        <v>185.4</v>
      </c>
      <c r="C140" s="61">
        <f>B140*ТАРИФЫ!$G$16</f>
        <v>2732.8</v>
      </c>
      <c r="D140" s="61">
        <v>121</v>
      </c>
      <c r="E140" s="61">
        <f>D140*ТАРИФЫ!G4/1000</f>
        <v>2521.4</v>
      </c>
      <c r="F140" s="61">
        <v>23</v>
      </c>
      <c r="G140" s="61">
        <f>F140*ТАРИФЫ!$G$4/1000</f>
        <v>479.3</v>
      </c>
      <c r="H140" s="61">
        <v>481.8</v>
      </c>
      <c r="I140" s="61">
        <f>H140*ТАРИФЫ!$G$8/1000</f>
        <v>68.8</v>
      </c>
      <c r="J140" s="61">
        <v>973.2</v>
      </c>
      <c r="K140" s="61">
        <f>J140*ТАРИФЫ!$G$8/1000</f>
        <v>139</v>
      </c>
      <c r="L140" s="61">
        <f>H140+J140</f>
        <v>1455</v>
      </c>
      <c r="M140" s="61">
        <f>L140*ТАРИФЫ!$G$12/1000</f>
        <v>385.7</v>
      </c>
      <c r="N140" s="61">
        <v>18</v>
      </c>
      <c r="O140" s="61">
        <f>N140*ТАРИФЫ!$E$20/1000</f>
        <v>12.2</v>
      </c>
      <c r="P140" s="81">
        <f>C140+E140+G140+I140+K140+M140+O140</f>
        <v>6339.2</v>
      </c>
      <c r="Q140" s="79"/>
      <c r="R140" s="79"/>
    </row>
    <row r="141" spans="1:18" ht="112.5" x14ac:dyDescent="0.3">
      <c r="A141" s="66" t="s">
        <v>61</v>
      </c>
      <c r="B141" s="61">
        <f>B142+B143</f>
        <v>164.8</v>
      </c>
      <c r="C141" s="61">
        <f>C142+C143</f>
        <v>2383</v>
      </c>
      <c r="D141" s="61">
        <f>D142+D143</f>
        <v>556.79999999999995</v>
      </c>
      <c r="E141" s="61">
        <f>E142+E143</f>
        <v>11379.7</v>
      </c>
      <c r="F141" s="61">
        <v>0.5</v>
      </c>
      <c r="G141" s="61">
        <f>G142+G143</f>
        <v>10.199999999999999</v>
      </c>
      <c r="H141" s="61">
        <f>H142+H143</f>
        <v>8.4</v>
      </c>
      <c r="I141" s="61">
        <f t="shared" ref="I141:N141" si="140">I142+I143</f>
        <v>1.2</v>
      </c>
      <c r="J141" s="61">
        <f t="shared" si="140"/>
        <v>537.6</v>
      </c>
      <c r="K141" s="61">
        <f t="shared" si="140"/>
        <v>75.3</v>
      </c>
      <c r="L141" s="61">
        <f t="shared" si="140"/>
        <v>546</v>
      </c>
      <c r="M141" s="61">
        <f>M142+M143</f>
        <v>142</v>
      </c>
      <c r="N141" s="61">
        <f t="shared" si="140"/>
        <v>72</v>
      </c>
      <c r="O141" s="87">
        <f>O142+O143</f>
        <v>47.9</v>
      </c>
      <c r="P141" s="87">
        <f>P142+P143</f>
        <v>14039.3</v>
      </c>
      <c r="Q141" s="79"/>
      <c r="R141" s="79"/>
    </row>
    <row r="142" spans="1:18" x14ac:dyDescent="0.3">
      <c r="A142" s="85" t="s">
        <v>83</v>
      </c>
      <c r="B142" s="61">
        <v>82.4</v>
      </c>
      <c r="C142" s="61">
        <f>B142*ТАРИФЫ!$F$16</f>
        <v>1168.4000000000001</v>
      </c>
      <c r="D142" s="61">
        <v>278.39999999999998</v>
      </c>
      <c r="E142" s="61">
        <f>D142*ТАРИФЫ!$F$4/1000</f>
        <v>5578.3</v>
      </c>
      <c r="F142" s="61">
        <v>0.3</v>
      </c>
      <c r="G142" s="61">
        <f>F142*ТАРИФЫ!F4/1000</f>
        <v>6</v>
      </c>
      <c r="H142" s="61">
        <v>4.2</v>
      </c>
      <c r="I142" s="61">
        <f>H142*ТАРИФЫ!$F$8/1000</f>
        <v>0.6</v>
      </c>
      <c r="J142" s="61">
        <v>268.8</v>
      </c>
      <c r="K142" s="61">
        <f>J142*ТАРИФЫ!$F$8/1000</f>
        <v>36.9</v>
      </c>
      <c r="L142" s="61">
        <f>H142+J142</f>
        <v>273</v>
      </c>
      <c r="M142" s="61">
        <f>L142*ТАРИФЫ!$F$12/1000</f>
        <v>69.599999999999994</v>
      </c>
      <c r="N142" s="61">
        <v>36</v>
      </c>
      <c r="O142" s="61">
        <f>N142*ТАРИФЫ!$D$20/1000</f>
        <v>23.5</v>
      </c>
      <c r="P142" s="81">
        <f>C142+E142+G142+I142+K142+M142+O142</f>
        <v>6883.3</v>
      </c>
      <c r="Q142" s="79"/>
      <c r="R142" s="79"/>
    </row>
    <row r="143" spans="1:18" ht="19.5" thickBot="1" x14ac:dyDescent="0.35">
      <c r="A143" s="89" t="s">
        <v>84</v>
      </c>
      <c r="B143" s="83">
        <v>82.4</v>
      </c>
      <c r="C143" s="83">
        <f>B143*ТАРИФЫ!$G$16</f>
        <v>1214.5999999999999</v>
      </c>
      <c r="D143" s="83">
        <v>278.39999999999998</v>
      </c>
      <c r="E143" s="83">
        <f>D143*ТАРИФЫ!$G$4/1000</f>
        <v>5801.4</v>
      </c>
      <c r="F143" s="83">
        <v>0.2</v>
      </c>
      <c r="G143" s="83">
        <f>F143*ТАРИФЫ!G4/1000</f>
        <v>4.2</v>
      </c>
      <c r="H143" s="83">
        <v>4.2</v>
      </c>
      <c r="I143" s="83">
        <f>H143*ТАРИФЫ!$G$8/1000</f>
        <v>0.6</v>
      </c>
      <c r="J143" s="83">
        <v>268.8</v>
      </c>
      <c r="K143" s="83">
        <f>J143*ТАРИФЫ!$G$8/1000</f>
        <v>38.4</v>
      </c>
      <c r="L143" s="83">
        <f>H143+J143</f>
        <v>273</v>
      </c>
      <c r="M143" s="83">
        <f>L143*ТАРИФЫ!$G$12/1000</f>
        <v>72.400000000000006</v>
      </c>
      <c r="N143" s="83">
        <v>36</v>
      </c>
      <c r="O143" s="83">
        <f>N143*ТАРИФЫ!$E$20/1000</f>
        <v>24.4</v>
      </c>
      <c r="P143" s="84">
        <f>C143+E143+G143+I143+K143+M143+O143</f>
        <v>7156</v>
      </c>
      <c r="Q143" s="79"/>
      <c r="R143" s="79"/>
    </row>
    <row r="144" spans="1:18" ht="19.5" thickBot="1" x14ac:dyDescent="0.35">
      <c r="A144" s="116" t="s">
        <v>13</v>
      </c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8"/>
      <c r="Q144" s="79"/>
      <c r="R144" s="79"/>
    </row>
    <row r="145" spans="1:18" ht="114" customHeight="1" x14ac:dyDescent="0.3">
      <c r="A145" s="101" t="s">
        <v>46</v>
      </c>
      <c r="B145" s="77">
        <f t="shared" ref="B145:I145" si="141">B146+B147</f>
        <v>4.0999999999999996</v>
      </c>
      <c r="C145" s="77">
        <f t="shared" si="141"/>
        <v>59.4</v>
      </c>
      <c r="D145" s="77">
        <f t="shared" si="141"/>
        <v>48</v>
      </c>
      <c r="E145" s="77">
        <f t="shared" si="141"/>
        <v>979.4</v>
      </c>
      <c r="F145" s="77">
        <f t="shared" si="141"/>
        <v>7</v>
      </c>
      <c r="G145" s="77">
        <f t="shared" si="141"/>
        <v>143</v>
      </c>
      <c r="H145" s="77">
        <f t="shared" si="141"/>
        <v>11.6</v>
      </c>
      <c r="I145" s="77">
        <f t="shared" si="141"/>
        <v>1.6</v>
      </c>
      <c r="J145" s="77">
        <v>15.6</v>
      </c>
      <c r="K145" s="77">
        <f>K146+K147</f>
        <v>2.2000000000000002</v>
      </c>
      <c r="L145" s="77">
        <f>H145+J145</f>
        <v>27.2</v>
      </c>
      <c r="M145" s="77">
        <f>M146+M147</f>
        <v>7.1</v>
      </c>
      <c r="N145" s="77">
        <v>10.199999999999999</v>
      </c>
      <c r="O145" s="77">
        <f>O146+O147</f>
        <v>7</v>
      </c>
      <c r="P145" s="78">
        <f>C145+E145+G145+I145+K145+M145+O145</f>
        <v>1199.7</v>
      </c>
      <c r="Q145" s="79"/>
      <c r="R145" s="79"/>
    </row>
    <row r="146" spans="1:18" x14ac:dyDescent="0.3">
      <c r="A146" s="85" t="s">
        <v>83</v>
      </c>
      <c r="B146" s="61">
        <v>2</v>
      </c>
      <c r="C146" s="61">
        <f>B146*ТАРИФЫ!$F$16</f>
        <v>28.4</v>
      </c>
      <c r="D146" s="61">
        <v>26</v>
      </c>
      <c r="E146" s="61">
        <f>D146*ТАРИФЫ!$F$4/1000</f>
        <v>521</v>
      </c>
      <c r="F146" s="61">
        <v>3.5</v>
      </c>
      <c r="G146" s="61">
        <f>F146*ТАРИФЫ!F4/1000</f>
        <v>70.099999999999994</v>
      </c>
      <c r="H146" s="61">
        <v>5.8</v>
      </c>
      <c r="I146" s="61">
        <f>H146*ТАРИФЫ!$F$8/1000</f>
        <v>0.8</v>
      </c>
      <c r="J146" s="61">
        <v>7.8</v>
      </c>
      <c r="K146" s="61">
        <f>J146*ТАРИФЫ!$F$8/1000</f>
        <v>1.1000000000000001</v>
      </c>
      <c r="L146" s="61">
        <f t="shared" ref="L146" si="142">H146+J146</f>
        <v>13.6</v>
      </c>
      <c r="M146" s="61">
        <f>L146*ТАРИФЫ!$F$12/1000</f>
        <v>3.5</v>
      </c>
      <c r="N146" s="61">
        <v>5.0999999999999996</v>
      </c>
      <c r="O146" s="61">
        <f>N146*ТАРИФЫ!$E$20/1000</f>
        <v>3.5</v>
      </c>
      <c r="P146" s="81">
        <f>C146+E146+G146+I146+K146+M146+O146</f>
        <v>628.4</v>
      </c>
      <c r="Q146" s="79"/>
      <c r="R146" s="79"/>
    </row>
    <row r="147" spans="1:18" ht="19.5" thickBot="1" x14ac:dyDescent="0.35">
      <c r="A147" s="89" t="s">
        <v>84</v>
      </c>
      <c r="B147" s="83">
        <v>2.1</v>
      </c>
      <c r="C147" s="83">
        <f>B147*ТАРИФЫ!$G$16</f>
        <v>31</v>
      </c>
      <c r="D147" s="83">
        <v>22</v>
      </c>
      <c r="E147" s="83">
        <f>D147*ТАРИФЫ!$G$4/1000</f>
        <v>458.4</v>
      </c>
      <c r="F147" s="83">
        <v>3.5</v>
      </c>
      <c r="G147" s="83">
        <f>F147*ТАРИФЫ!G4/1000</f>
        <v>72.900000000000006</v>
      </c>
      <c r="H147" s="83">
        <v>5.8</v>
      </c>
      <c r="I147" s="83">
        <f>H147*ТАРИФЫ!$G$8/1000</f>
        <v>0.8</v>
      </c>
      <c r="J147" s="83">
        <v>7.8</v>
      </c>
      <c r="K147" s="83">
        <f>J147*ТАРИФЫ!$G$8/1000</f>
        <v>1.1000000000000001</v>
      </c>
      <c r="L147" s="83">
        <f>H147+J147</f>
        <v>13.6</v>
      </c>
      <c r="M147" s="83">
        <f>L147*ТАРИФЫ!$G$12/1000</f>
        <v>3.6</v>
      </c>
      <c r="N147" s="83">
        <v>5.0999999999999996</v>
      </c>
      <c r="O147" s="83">
        <f>N147*ТАРИФЫ!$E$20/1000</f>
        <v>3.5</v>
      </c>
      <c r="P147" s="84">
        <f t="shared" si="130"/>
        <v>571.29999999999995</v>
      </c>
      <c r="Q147" s="79"/>
      <c r="R147" s="79"/>
    </row>
    <row r="148" spans="1:18" ht="19.5" thickBot="1" x14ac:dyDescent="0.35">
      <c r="A148" s="116" t="s">
        <v>14</v>
      </c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8"/>
      <c r="Q148" s="79"/>
      <c r="R148" s="79"/>
    </row>
    <row r="149" spans="1:18" ht="118.5" customHeight="1" x14ac:dyDescent="0.3">
      <c r="A149" s="101" t="s">
        <v>60</v>
      </c>
      <c r="B149" s="77">
        <f>B153+B156+B159+B162</f>
        <v>629.70000000000005</v>
      </c>
      <c r="C149" s="77">
        <f>C150+C151</f>
        <v>9105.5</v>
      </c>
      <c r="D149" s="77">
        <v>0</v>
      </c>
      <c r="E149" s="77">
        <f t="shared" ref="E149:O149" si="143">E153+E156+E159+E162</f>
        <v>0</v>
      </c>
      <c r="F149" s="77">
        <f t="shared" si="143"/>
        <v>0</v>
      </c>
      <c r="G149" s="77">
        <v>0</v>
      </c>
      <c r="H149" s="77">
        <f t="shared" si="143"/>
        <v>0</v>
      </c>
      <c r="I149" s="77">
        <f t="shared" si="143"/>
        <v>0</v>
      </c>
      <c r="J149" s="77">
        <f t="shared" si="143"/>
        <v>0</v>
      </c>
      <c r="K149" s="77">
        <v>0</v>
      </c>
      <c r="L149" s="77">
        <v>0</v>
      </c>
      <c r="M149" s="77">
        <f t="shared" si="143"/>
        <v>0</v>
      </c>
      <c r="N149" s="77">
        <f t="shared" si="143"/>
        <v>0</v>
      </c>
      <c r="O149" s="77">
        <f t="shared" si="143"/>
        <v>0</v>
      </c>
      <c r="P149" s="78">
        <f>P153+P156+P159+P162</f>
        <v>9105.5</v>
      </c>
      <c r="Q149" s="79"/>
      <c r="R149" s="79"/>
    </row>
    <row r="150" spans="1:18" x14ac:dyDescent="0.3">
      <c r="A150" s="85" t="s">
        <v>83</v>
      </c>
      <c r="B150" s="61">
        <f>B154+B157+B160+B163</f>
        <v>314.8</v>
      </c>
      <c r="C150" s="61">
        <f>C154+C157+C160+C163</f>
        <v>4463.8999999999996</v>
      </c>
      <c r="D150" s="61">
        <v>0</v>
      </c>
      <c r="E150" s="61">
        <f t="shared" ref="E150:O150" si="144">E154+E157+E160+E163</f>
        <v>0</v>
      </c>
      <c r="F150" s="61">
        <f t="shared" si="144"/>
        <v>0</v>
      </c>
      <c r="G150" s="61">
        <v>0</v>
      </c>
      <c r="H150" s="61">
        <f t="shared" si="144"/>
        <v>0</v>
      </c>
      <c r="I150" s="61">
        <f t="shared" si="144"/>
        <v>0</v>
      </c>
      <c r="J150" s="61">
        <f t="shared" si="144"/>
        <v>0</v>
      </c>
      <c r="K150" s="61">
        <v>0</v>
      </c>
      <c r="L150" s="61">
        <v>0</v>
      </c>
      <c r="M150" s="61">
        <f t="shared" si="144"/>
        <v>0</v>
      </c>
      <c r="N150" s="61">
        <f t="shared" si="144"/>
        <v>0</v>
      </c>
      <c r="O150" s="61">
        <f t="shared" si="144"/>
        <v>0</v>
      </c>
      <c r="P150" s="81">
        <f>P154+P157+P160+P163</f>
        <v>4463.8999999999996</v>
      </c>
      <c r="Q150" s="79"/>
      <c r="R150" s="79"/>
    </row>
    <row r="151" spans="1:18" x14ac:dyDescent="0.3">
      <c r="A151" s="85" t="s">
        <v>84</v>
      </c>
      <c r="B151" s="61">
        <f>B155+B158+B161+B164</f>
        <v>314.89999999999998</v>
      </c>
      <c r="C151" s="61">
        <f>C155+C158+C161+C164</f>
        <v>4641.6000000000004</v>
      </c>
      <c r="D151" s="61">
        <v>0</v>
      </c>
      <c r="E151" s="61">
        <f t="shared" ref="E151:O151" si="145">E155+E158+E161+E164</f>
        <v>0</v>
      </c>
      <c r="F151" s="61">
        <f t="shared" si="145"/>
        <v>0</v>
      </c>
      <c r="G151" s="61">
        <v>0</v>
      </c>
      <c r="H151" s="61">
        <f t="shared" si="145"/>
        <v>0</v>
      </c>
      <c r="I151" s="61">
        <f t="shared" si="145"/>
        <v>0</v>
      </c>
      <c r="J151" s="61">
        <f t="shared" si="145"/>
        <v>0</v>
      </c>
      <c r="K151" s="61">
        <v>0</v>
      </c>
      <c r="L151" s="61">
        <v>0</v>
      </c>
      <c r="M151" s="61">
        <f t="shared" si="145"/>
        <v>0</v>
      </c>
      <c r="N151" s="61">
        <f t="shared" si="145"/>
        <v>0</v>
      </c>
      <c r="O151" s="61">
        <f t="shared" si="145"/>
        <v>0</v>
      </c>
      <c r="P151" s="81">
        <f>P155+P158+P161+P164</f>
        <v>4641.6000000000004</v>
      </c>
      <c r="Q151" s="79"/>
      <c r="R151" s="79"/>
    </row>
    <row r="152" spans="1:18" x14ac:dyDescent="0.3">
      <c r="A152" s="111" t="s">
        <v>11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3"/>
      <c r="Q152" s="79"/>
      <c r="R152" s="79"/>
    </row>
    <row r="153" spans="1:18" s="104" customFormat="1" x14ac:dyDescent="0.3">
      <c r="A153" s="103" t="s">
        <v>18</v>
      </c>
      <c r="B153" s="61">
        <f>B154+B155</f>
        <v>440.2</v>
      </c>
      <c r="C153" s="61">
        <f>C154+C155</f>
        <v>6365.3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81">
        <f t="shared" si="130"/>
        <v>6365.3</v>
      </c>
      <c r="Q153" s="79"/>
      <c r="R153" s="79"/>
    </row>
    <row r="154" spans="1:18" s="104" customFormat="1" x14ac:dyDescent="0.3">
      <c r="A154" s="85" t="s">
        <v>83</v>
      </c>
      <c r="B154" s="61">
        <v>220</v>
      </c>
      <c r="C154" s="61">
        <f>B154*ТАРИФЫ!$F$16</f>
        <v>3119.6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81">
        <f t="shared" si="130"/>
        <v>3119.6</v>
      </c>
      <c r="Q154" s="79"/>
      <c r="R154" s="79"/>
    </row>
    <row r="155" spans="1:18" s="104" customFormat="1" x14ac:dyDescent="0.3">
      <c r="A155" s="85" t="s">
        <v>84</v>
      </c>
      <c r="B155" s="61">
        <v>220.2</v>
      </c>
      <c r="C155" s="61">
        <f>B155*ТАРИФЫ!$G$16</f>
        <v>3245.7</v>
      </c>
      <c r="D155" s="61">
        <v>0</v>
      </c>
      <c r="E155" s="61">
        <v>0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81">
        <f t="shared" si="130"/>
        <v>3245.7</v>
      </c>
      <c r="Q155" s="79"/>
      <c r="R155" s="79"/>
    </row>
    <row r="156" spans="1:18" x14ac:dyDescent="0.3">
      <c r="A156" s="66" t="s">
        <v>32</v>
      </c>
      <c r="B156" s="61">
        <f>B157+B158</f>
        <v>31.7</v>
      </c>
      <c r="C156" s="61">
        <f>C157+C158</f>
        <v>458.4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81">
        <f t="shared" si="130"/>
        <v>458.4</v>
      </c>
      <c r="Q156" s="79"/>
      <c r="R156" s="79"/>
    </row>
    <row r="157" spans="1:18" x14ac:dyDescent="0.3">
      <c r="A157" s="85" t="s">
        <v>83</v>
      </c>
      <c r="B157" s="61">
        <v>15.9</v>
      </c>
      <c r="C157" s="61">
        <f>B157*ТАРИФЫ!$F$16</f>
        <v>225.5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81">
        <f t="shared" si="130"/>
        <v>225.5</v>
      </c>
      <c r="Q157" s="79"/>
      <c r="R157" s="79"/>
    </row>
    <row r="158" spans="1:18" x14ac:dyDescent="0.3">
      <c r="A158" s="85" t="s">
        <v>84</v>
      </c>
      <c r="B158" s="61">
        <v>15.8</v>
      </c>
      <c r="C158" s="61">
        <f>B158*ТАРИФЫ!$G$16</f>
        <v>232.9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81">
        <f t="shared" si="130"/>
        <v>232.9</v>
      </c>
      <c r="Q158" s="79"/>
      <c r="R158" s="79"/>
    </row>
    <row r="159" spans="1:18" x14ac:dyDescent="0.3">
      <c r="A159" s="66" t="s">
        <v>15</v>
      </c>
      <c r="B159" s="61">
        <f>B160+B161</f>
        <v>148.4</v>
      </c>
      <c r="C159" s="61">
        <f>C160+C161</f>
        <v>2145.9</v>
      </c>
      <c r="D159" s="61">
        <v>0</v>
      </c>
      <c r="E159" s="61">
        <v>0</v>
      </c>
      <c r="F159" s="61">
        <v>0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81">
        <f t="shared" si="130"/>
        <v>2145.9</v>
      </c>
      <c r="Q159" s="79"/>
      <c r="R159" s="79"/>
    </row>
    <row r="160" spans="1:18" x14ac:dyDescent="0.3">
      <c r="A160" s="85" t="s">
        <v>83</v>
      </c>
      <c r="B160" s="61">
        <v>74.2</v>
      </c>
      <c r="C160" s="61">
        <f>B160*ТАРИФЫ!$F$16</f>
        <v>1052.2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81">
        <f t="shared" si="130"/>
        <v>1052.2</v>
      </c>
      <c r="Q160" s="79"/>
      <c r="R160" s="79"/>
    </row>
    <row r="161" spans="1:18" x14ac:dyDescent="0.3">
      <c r="A161" s="85" t="s">
        <v>84</v>
      </c>
      <c r="B161" s="61">
        <v>74.2</v>
      </c>
      <c r="C161" s="61">
        <f>B161*ТАРИФЫ!$G$16</f>
        <v>1093.7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81">
        <f t="shared" si="130"/>
        <v>1093.7</v>
      </c>
      <c r="Q161" s="79"/>
      <c r="R161" s="79"/>
    </row>
    <row r="162" spans="1:18" x14ac:dyDescent="0.3">
      <c r="A162" s="66" t="s">
        <v>16</v>
      </c>
      <c r="B162" s="61">
        <f>B163+B164</f>
        <v>9.4</v>
      </c>
      <c r="C162" s="61">
        <f>C163+C164</f>
        <v>135.9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81">
        <f t="shared" si="130"/>
        <v>135.9</v>
      </c>
      <c r="Q162" s="79"/>
      <c r="R162" s="79"/>
    </row>
    <row r="163" spans="1:18" x14ac:dyDescent="0.3">
      <c r="A163" s="85" t="s">
        <v>83</v>
      </c>
      <c r="B163" s="61">
        <v>4.7</v>
      </c>
      <c r="C163" s="61">
        <f>B163*ТАРИФЫ!$F$16</f>
        <v>66.599999999999994</v>
      </c>
      <c r="D163" s="61">
        <v>0</v>
      </c>
      <c r="E163" s="61">
        <v>0</v>
      </c>
      <c r="F163" s="61">
        <v>0</v>
      </c>
      <c r="G163" s="61">
        <v>0</v>
      </c>
      <c r="H163" s="61">
        <v>0</v>
      </c>
      <c r="I163" s="61">
        <v>0</v>
      </c>
      <c r="J163" s="61">
        <v>0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81">
        <f t="shared" si="130"/>
        <v>66.599999999999994</v>
      </c>
      <c r="Q163" s="79"/>
      <c r="R163" s="79"/>
    </row>
    <row r="164" spans="1:18" ht="19.5" thickBot="1" x14ac:dyDescent="0.35">
      <c r="A164" s="89" t="s">
        <v>84</v>
      </c>
      <c r="B164" s="83">
        <v>4.7</v>
      </c>
      <c r="C164" s="83">
        <f>B164*ТАРИФЫ!$G$16</f>
        <v>69.3</v>
      </c>
      <c r="D164" s="83">
        <v>0</v>
      </c>
      <c r="E164" s="83">
        <v>0</v>
      </c>
      <c r="F164" s="83">
        <v>0</v>
      </c>
      <c r="G164" s="83">
        <v>0</v>
      </c>
      <c r="H164" s="83">
        <v>0</v>
      </c>
      <c r="I164" s="83">
        <v>0</v>
      </c>
      <c r="J164" s="83">
        <v>0</v>
      </c>
      <c r="K164" s="83">
        <v>0</v>
      </c>
      <c r="L164" s="83">
        <v>0</v>
      </c>
      <c r="M164" s="83">
        <v>0</v>
      </c>
      <c r="N164" s="83">
        <v>0</v>
      </c>
      <c r="O164" s="83">
        <v>0</v>
      </c>
      <c r="P164" s="84">
        <f t="shared" si="130"/>
        <v>69.3</v>
      </c>
      <c r="Q164" s="79"/>
      <c r="R164" s="79"/>
    </row>
    <row r="165" spans="1:18" ht="120" customHeight="1" x14ac:dyDescent="0.3">
      <c r="A165" s="101" t="s">
        <v>59</v>
      </c>
      <c r="B165" s="77">
        <v>14.2</v>
      </c>
      <c r="C165" s="77">
        <f>C166+C167</f>
        <v>105.3</v>
      </c>
      <c r="D165" s="77">
        <f>D166+D167</f>
        <v>463.2</v>
      </c>
      <c r="E165" s="77">
        <f>E166+E167</f>
        <v>9466.7000000000007</v>
      </c>
      <c r="F165" s="77">
        <v>0</v>
      </c>
      <c r="G165" s="77">
        <v>0</v>
      </c>
      <c r="H165" s="77">
        <v>0</v>
      </c>
      <c r="I165" s="77">
        <v>0</v>
      </c>
      <c r="J165" s="77">
        <v>0</v>
      </c>
      <c r="K165" s="77">
        <v>0</v>
      </c>
      <c r="L165" s="77">
        <f t="shared" ref="L165:L166" si="146">H165+J165</f>
        <v>0</v>
      </c>
      <c r="M165" s="77">
        <v>0</v>
      </c>
      <c r="N165" s="77">
        <v>0</v>
      </c>
      <c r="O165" s="77">
        <v>0</v>
      </c>
      <c r="P165" s="78">
        <f>C165+E165+G165+I165+K165+M165+O165</f>
        <v>9572</v>
      </c>
      <c r="Q165" s="79"/>
      <c r="R165" s="79"/>
    </row>
    <row r="166" spans="1:18" x14ac:dyDescent="0.3">
      <c r="A166" s="85" t="s">
        <v>83</v>
      </c>
      <c r="B166" s="61">
        <v>4.2</v>
      </c>
      <c r="C166" s="61">
        <f>B166*ТАРИФЫ!$F$16</f>
        <v>59.6</v>
      </c>
      <c r="D166" s="61">
        <v>231.6</v>
      </c>
      <c r="E166" s="61">
        <f>D166*ТАРИФЫ!$F$4/1000</f>
        <v>4640.5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f t="shared" si="146"/>
        <v>0</v>
      </c>
      <c r="M166" s="61">
        <v>0</v>
      </c>
      <c r="N166" s="61">
        <v>0</v>
      </c>
      <c r="O166" s="61">
        <v>0</v>
      </c>
      <c r="P166" s="81">
        <f>C166+E166+G166+I166+K166+M166+O166</f>
        <v>4700.1000000000004</v>
      </c>
      <c r="Q166" s="79"/>
      <c r="R166" s="79"/>
    </row>
    <row r="167" spans="1:18" ht="19.5" thickBot="1" x14ac:dyDescent="0.35">
      <c r="A167" s="89" t="s">
        <v>84</v>
      </c>
      <c r="B167" s="83">
        <v>3.1</v>
      </c>
      <c r="C167" s="83">
        <f>B167*ТАРИФЫ!$G$16</f>
        <v>45.7</v>
      </c>
      <c r="D167" s="105">
        <v>231.6</v>
      </c>
      <c r="E167" s="83">
        <f>D167*ТАРИФЫ!$G$4/1000</f>
        <v>4826.2</v>
      </c>
      <c r="F167" s="83">
        <v>0</v>
      </c>
      <c r="G167" s="83">
        <v>0</v>
      </c>
      <c r="H167" s="83">
        <v>0</v>
      </c>
      <c r="I167" s="83">
        <v>0</v>
      </c>
      <c r="J167" s="83">
        <v>0</v>
      </c>
      <c r="K167" s="83">
        <v>0</v>
      </c>
      <c r="L167" s="83">
        <v>0</v>
      </c>
      <c r="M167" s="83">
        <v>0</v>
      </c>
      <c r="N167" s="83">
        <v>0</v>
      </c>
      <c r="O167" s="83">
        <v>0</v>
      </c>
      <c r="P167" s="84">
        <f>C167+E167+G167+I167+K167+M167+O167</f>
        <v>4871.8999999999996</v>
      </c>
      <c r="Q167" s="79"/>
      <c r="R167" s="79"/>
    </row>
    <row r="168" spans="1:18" x14ac:dyDescent="0.3">
      <c r="A168" s="96" t="s">
        <v>19</v>
      </c>
      <c r="B168" s="106">
        <f>B169+B170</f>
        <v>2007.2</v>
      </c>
      <c r="C168" s="106">
        <f t="shared" ref="C168:L168" si="147">C169+C170</f>
        <v>29024</v>
      </c>
      <c r="D168" s="106">
        <f t="shared" si="147"/>
        <v>7981.9</v>
      </c>
      <c r="E168" s="106">
        <f>E169+E170</f>
        <v>216227.9</v>
      </c>
      <c r="F168" s="106">
        <f t="shared" si="147"/>
        <v>518.79999999999995</v>
      </c>
      <c r="G168" s="106">
        <f t="shared" si="147"/>
        <v>13381.7</v>
      </c>
      <c r="H168" s="106">
        <f t="shared" si="147"/>
        <v>8101.5</v>
      </c>
      <c r="I168" s="106">
        <f>I169+I170</f>
        <v>1301.5999999999999</v>
      </c>
      <c r="J168" s="106">
        <f t="shared" si="147"/>
        <v>15052.9</v>
      </c>
      <c r="K168" s="106">
        <f>K169+K170</f>
        <v>2427.9</v>
      </c>
      <c r="L168" s="106">
        <f t="shared" si="147"/>
        <v>23154.400000000001</v>
      </c>
      <c r="M168" s="106">
        <f>M169+M170</f>
        <v>6042.5</v>
      </c>
      <c r="N168" s="106">
        <f>N169+N170</f>
        <v>1196.3</v>
      </c>
      <c r="O168" s="106">
        <f>O169+O170</f>
        <v>793.9</v>
      </c>
      <c r="P168" s="87">
        <f>P169+P170</f>
        <v>269199.5</v>
      </c>
      <c r="Q168" s="79"/>
    </row>
    <row r="169" spans="1:18" x14ac:dyDescent="0.3">
      <c r="A169" s="97" t="s">
        <v>83</v>
      </c>
      <c r="B169" s="107">
        <f t="shared" ref="B169:E170" si="148">B16+B19+B79+B105+B109+B146+B150+B166</f>
        <v>1003.5</v>
      </c>
      <c r="C169" s="107">
        <f t="shared" si="148"/>
        <v>14229.6</v>
      </c>
      <c r="D169" s="107">
        <f t="shared" si="148"/>
        <v>3998.5</v>
      </c>
      <c r="E169" s="107">
        <f t="shared" si="148"/>
        <v>102470</v>
      </c>
      <c r="F169" s="107">
        <f t="shared" ref="F169:H170" si="149">F16+F19+F79+F105+F109+F146+F150+F166</f>
        <v>259.39999999999998</v>
      </c>
      <c r="G169" s="107">
        <f>G16+G19+G79+G105+G109+G146+G150+G166</f>
        <v>6191.6</v>
      </c>
      <c r="H169" s="107">
        <f t="shared" si="149"/>
        <v>4050.5</v>
      </c>
      <c r="I169" s="107">
        <f>I16+I19+I79+I105+I109+I146+I150+I166</f>
        <v>638.1</v>
      </c>
      <c r="J169" s="107">
        <f t="shared" ref="J169:N169" si="150">J16+J19+J79+J105+J109+J146+J150+J166</f>
        <v>7624.6</v>
      </c>
      <c r="K169" s="107">
        <f>K16+K19+K79+K105+K109+K146+K150+K166</f>
        <v>1204</v>
      </c>
      <c r="L169" s="107">
        <f t="shared" si="150"/>
        <v>11675.1</v>
      </c>
      <c r="M169" s="107">
        <f>M16+M19+M79+M105+M109+M146+M150+M166</f>
        <v>2998.4</v>
      </c>
      <c r="N169" s="107">
        <f t="shared" si="150"/>
        <v>698.6</v>
      </c>
      <c r="O169" s="107">
        <f>O16+O19+O79+O105+O109+O146+O150+O166</f>
        <v>456.1</v>
      </c>
      <c r="P169" s="61">
        <f>P16+P19+P79+P105+P109+P146+P150+P166</f>
        <v>128187.8</v>
      </c>
      <c r="Q169" s="79"/>
      <c r="R169" s="79"/>
    </row>
    <row r="170" spans="1:18" x14ac:dyDescent="0.3">
      <c r="A170" s="97" t="s">
        <v>84</v>
      </c>
      <c r="B170" s="107">
        <f t="shared" si="148"/>
        <v>1003.7</v>
      </c>
      <c r="C170" s="107">
        <f t="shared" si="148"/>
        <v>14794.4</v>
      </c>
      <c r="D170" s="107">
        <f t="shared" si="148"/>
        <v>3983.4</v>
      </c>
      <c r="E170" s="107">
        <f t="shared" si="148"/>
        <v>113757.9</v>
      </c>
      <c r="F170" s="107">
        <f t="shared" si="149"/>
        <v>259.39999999999998</v>
      </c>
      <c r="G170" s="107">
        <f>G17+G20+G80+G106+G110+G147+G151+G167</f>
        <v>7190.1</v>
      </c>
      <c r="H170" s="107">
        <f t="shared" si="149"/>
        <v>4051</v>
      </c>
      <c r="I170" s="107">
        <f>I17+I20+I80+I106+I110+I147+I151+I167</f>
        <v>663.5</v>
      </c>
      <c r="J170" s="107">
        <f>J17+J20+J80+J106+J110+J147+J151+J167</f>
        <v>7428.3</v>
      </c>
      <c r="K170" s="107">
        <f>K17+K20+K80+K106+K110+K147+K151+K167</f>
        <v>1223.9000000000001</v>
      </c>
      <c r="L170" s="107">
        <f>L17+L20+L80+L106+L110+L147+L151+L167</f>
        <v>11479.3</v>
      </c>
      <c r="M170" s="107">
        <f>M17+M20+M80+M106+M110+M147+M151+M167</f>
        <v>3044.1</v>
      </c>
      <c r="N170" s="107">
        <f>N17+N20+N80+N106+N110+N147+N151+N167</f>
        <v>497.7</v>
      </c>
      <c r="O170" s="107">
        <f>O17+O20+O80+O106+O110+O147+O151+O167</f>
        <v>337.8</v>
      </c>
      <c r="P170" s="61">
        <f>P17+P20+P80+P106+P110+P147+P151+P167</f>
        <v>141011.70000000001</v>
      </c>
      <c r="Q170" s="79"/>
      <c r="R170" s="79"/>
    </row>
    <row r="171" spans="1:18" x14ac:dyDescent="0.3"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</row>
    <row r="174" spans="1:18" x14ac:dyDescent="0.3">
      <c r="L174" s="71"/>
    </row>
  </sheetData>
  <autoFilter ref="A13:P170" xr:uid="{00000000-0009-0000-0000-000000000000}"/>
  <mergeCells count="32">
    <mergeCell ref="A65:P65"/>
    <mergeCell ref="J9:P9"/>
    <mergeCell ref="C11:C12"/>
    <mergeCell ref="B10:C10"/>
    <mergeCell ref="J10:K10"/>
    <mergeCell ref="L11:L12"/>
    <mergeCell ref="F11:F12"/>
    <mergeCell ref="L10:M10"/>
    <mergeCell ref="D11:D12"/>
    <mergeCell ref="P10:P12"/>
    <mergeCell ref="J11:J12"/>
    <mergeCell ref="D10:E10"/>
    <mergeCell ref="A7:P7"/>
    <mergeCell ref="A8:P8"/>
    <mergeCell ref="F10:I10"/>
    <mergeCell ref="A49:P49"/>
    <mergeCell ref="A21:P21"/>
    <mergeCell ref="A10:A12"/>
    <mergeCell ref="A14:P14"/>
    <mergeCell ref="N10:O10"/>
    <mergeCell ref="N11:N12"/>
    <mergeCell ref="O11:O12"/>
    <mergeCell ref="H11:H12"/>
    <mergeCell ref="A152:P152"/>
    <mergeCell ref="A115:P115"/>
    <mergeCell ref="A144:P144"/>
    <mergeCell ref="A91:P91"/>
    <mergeCell ref="A81:P81"/>
    <mergeCell ref="A107:P107"/>
    <mergeCell ref="A111:P111"/>
    <mergeCell ref="A148:P148"/>
    <mergeCell ref="A137:P137"/>
  </mergeCells>
  <phoneticPr fontId="5" type="noConversion"/>
  <printOptions horizontalCentered="1"/>
  <pageMargins left="0.59055118110236227" right="0.19685039370078741" top="0.19685039370078741" bottom="0.19685039370078741" header="0.11811023622047245" footer="0.11811023622047245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89" zoomScaleNormal="89" workbookViewId="0">
      <selection activeCell="E23" sqref="E23"/>
    </sheetView>
  </sheetViews>
  <sheetFormatPr defaultRowHeight="15" x14ac:dyDescent="0.25"/>
  <cols>
    <col min="1" max="1" width="5.140625" customWidth="1"/>
    <col min="2" max="2" width="21.42578125" customWidth="1"/>
    <col min="3" max="3" width="17.5703125" customWidth="1"/>
    <col min="4" max="7" width="13.28515625" customWidth="1"/>
    <col min="10" max="10" width="9.140625" customWidth="1"/>
    <col min="16" max="16" width="14.42578125" customWidth="1"/>
    <col min="18" max="18" width="12.28515625" bestFit="1" customWidth="1"/>
    <col min="20" max="20" width="12.28515625" bestFit="1" customWidth="1"/>
    <col min="23" max="23" width="11.42578125" customWidth="1"/>
    <col min="24" max="24" width="13.42578125" bestFit="1" customWidth="1"/>
    <col min="26" max="26" width="12.28515625" bestFit="1" customWidth="1"/>
  </cols>
  <sheetData>
    <row r="1" spans="1:18" ht="35.25" customHeight="1" x14ac:dyDescent="0.25">
      <c r="A1" s="162"/>
      <c r="B1" s="162"/>
      <c r="C1" s="162"/>
      <c r="D1" s="162"/>
      <c r="E1" s="162"/>
      <c r="F1" s="162"/>
      <c r="G1" s="162"/>
    </row>
    <row r="2" spans="1:18" ht="35.25" customHeight="1" thickBot="1" x14ac:dyDescent="0.3">
      <c r="A2" s="162" t="s">
        <v>91</v>
      </c>
      <c r="B2" s="162"/>
      <c r="C2" s="162"/>
      <c r="D2" s="162"/>
      <c r="E2" s="162"/>
      <c r="F2" s="162"/>
      <c r="G2" s="162"/>
    </row>
    <row r="3" spans="1:18" ht="29.25" customHeight="1" thickBot="1" x14ac:dyDescent="0.3">
      <c r="A3" s="21" t="s">
        <v>20</v>
      </c>
      <c r="B3" s="5" t="s">
        <v>21</v>
      </c>
      <c r="C3" s="5" t="s">
        <v>22</v>
      </c>
      <c r="D3" s="5" t="s">
        <v>87</v>
      </c>
      <c r="E3" s="5" t="s">
        <v>88</v>
      </c>
      <c r="F3" s="5" t="s">
        <v>85</v>
      </c>
      <c r="G3" s="5" t="s">
        <v>86</v>
      </c>
    </row>
    <row r="4" spans="1:18" ht="35.1" customHeight="1" thickBot="1" x14ac:dyDescent="0.3">
      <c r="A4" s="163">
        <v>1</v>
      </c>
      <c r="B4" s="166" t="s">
        <v>23</v>
      </c>
      <c r="C4" s="22" t="s">
        <v>18</v>
      </c>
      <c r="D4" s="23">
        <v>16423.66</v>
      </c>
      <c r="E4" s="24">
        <f t="shared" ref="E4:E15" si="0">D4*1.04</f>
        <v>17080.61</v>
      </c>
      <c r="F4" s="23">
        <f>SUM(D4*1.22)</f>
        <v>20036.87</v>
      </c>
      <c r="G4" s="25">
        <f>SUM(E4*1.22)</f>
        <v>20838.34</v>
      </c>
      <c r="I4">
        <v>1.04</v>
      </c>
      <c r="J4" s="1">
        <f>D4*1.04</f>
        <v>17080.61</v>
      </c>
    </row>
    <row r="5" spans="1:18" ht="35.1" customHeight="1" thickBot="1" x14ac:dyDescent="0.3">
      <c r="A5" s="164"/>
      <c r="B5" s="167"/>
      <c r="C5" s="6" t="s">
        <v>16</v>
      </c>
      <c r="D5" s="7">
        <v>30907.01</v>
      </c>
      <c r="E5" s="24">
        <f t="shared" si="0"/>
        <v>32143.29</v>
      </c>
      <c r="F5" s="7">
        <f t="shared" ref="F5:F23" si="1">SUM(D5*1.22)</f>
        <v>37706.550000000003</v>
      </c>
      <c r="G5" s="26">
        <f t="shared" ref="G5:G23" si="2">SUM(E5*1.22)</f>
        <v>39214.81</v>
      </c>
      <c r="I5">
        <v>1.04</v>
      </c>
      <c r="J5" s="1">
        <f t="shared" ref="J5:J19" si="3">D5*1.04</f>
        <v>32143.29</v>
      </c>
    </row>
    <row r="6" spans="1:18" ht="35.1" customHeight="1" thickBot="1" x14ac:dyDescent="0.3">
      <c r="A6" s="164"/>
      <c r="B6" s="167"/>
      <c r="C6" s="6" t="s">
        <v>24</v>
      </c>
      <c r="D6" s="7">
        <v>36594.26</v>
      </c>
      <c r="E6" s="24">
        <f t="shared" si="0"/>
        <v>38058.03</v>
      </c>
      <c r="F6" s="7">
        <f t="shared" si="1"/>
        <v>44645</v>
      </c>
      <c r="G6" s="26">
        <f t="shared" si="2"/>
        <v>46430.8</v>
      </c>
      <c r="I6">
        <v>1.04</v>
      </c>
      <c r="J6" s="1">
        <f t="shared" si="3"/>
        <v>38058.03</v>
      </c>
    </row>
    <row r="7" spans="1:18" ht="35.1" customHeight="1" thickBot="1" x14ac:dyDescent="0.3">
      <c r="A7" s="165"/>
      <c r="B7" s="168"/>
      <c r="C7" s="8" t="s">
        <v>15</v>
      </c>
      <c r="D7" s="27">
        <v>30606.34</v>
      </c>
      <c r="E7" s="24">
        <f t="shared" si="0"/>
        <v>31830.59</v>
      </c>
      <c r="F7" s="27">
        <f t="shared" si="1"/>
        <v>37339.730000000003</v>
      </c>
      <c r="G7" s="28">
        <f t="shared" si="2"/>
        <v>38833.32</v>
      </c>
      <c r="I7">
        <v>1.04</v>
      </c>
      <c r="J7" s="1">
        <f t="shared" si="3"/>
        <v>31830.59</v>
      </c>
      <c r="P7" s="3"/>
      <c r="R7" s="3"/>
    </row>
    <row r="8" spans="1:18" ht="35.1" customHeight="1" thickBot="1" x14ac:dyDescent="0.3">
      <c r="A8" s="156">
        <v>2</v>
      </c>
      <c r="B8" s="159" t="s">
        <v>25</v>
      </c>
      <c r="C8" s="29" t="s">
        <v>18</v>
      </c>
      <c r="D8" s="30">
        <v>112.6</v>
      </c>
      <c r="E8" s="31">
        <f t="shared" si="0"/>
        <v>117.1</v>
      </c>
      <c r="F8" s="30">
        <f t="shared" si="1"/>
        <v>137.37</v>
      </c>
      <c r="G8" s="32">
        <f t="shared" si="2"/>
        <v>142.86000000000001</v>
      </c>
      <c r="I8">
        <v>1.04</v>
      </c>
      <c r="J8" s="1">
        <f t="shared" si="3"/>
        <v>117.1</v>
      </c>
    </row>
    <row r="9" spans="1:18" ht="35.1" customHeight="1" thickBot="1" x14ac:dyDescent="0.3">
      <c r="A9" s="157"/>
      <c r="B9" s="160"/>
      <c r="C9" s="9" t="s">
        <v>16</v>
      </c>
      <c r="D9" s="10">
        <v>142.77000000000001</v>
      </c>
      <c r="E9" s="31">
        <f t="shared" si="0"/>
        <v>148.47999999999999</v>
      </c>
      <c r="F9" s="10">
        <f>SUM(D9*1.22)</f>
        <v>174.18</v>
      </c>
      <c r="G9" s="33">
        <f t="shared" si="2"/>
        <v>181.15</v>
      </c>
      <c r="I9">
        <v>1.04</v>
      </c>
      <c r="J9" s="1">
        <f t="shared" si="3"/>
        <v>148.47999999999999</v>
      </c>
    </row>
    <row r="10" spans="1:18" ht="35.1" customHeight="1" thickBot="1" x14ac:dyDescent="0.3">
      <c r="A10" s="157"/>
      <c r="B10" s="160"/>
      <c r="C10" s="9" t="s">
        <v>24</v>
      </c>
      <c r="D10" s="10">
        <v>112.6</v>
      </c>
      <c r="E10" s="31">
        <f t="shared" si="0"/>
        <v>117.1</v>
      </c>
      <c r="F10" s="10">
        <f t="shared" si="1"/>
        <v>137.37</v>
      </c>
      <c r="G10" s="33">
        <f t="shared" si="2"/>
        <v>142.86000000000001</v>
      </c>
      <c r="I10">
        <v>1.04</v>
      </c>
      <c r="J10" s="1">
        <f t="shared" si="3"/>
        <v>117.1</v>
      </c>
    </row>
    <row r="11" spans="1:18" ht="35.1" customHeight="1" thickBot="1" x14ac:dyDescent="0.3">
      <c r="A11" s="158"/>
      <c r="B11" s="161"/>
      <c r="C11" s="11" t="s">
        <v>15</v>
      </c>
      <c r="D11" s="34">
        <v>201.05</v>
      </c>
      <c r="E11" s="31">
        <f t="shared" si="0"/>
        <v>209.09</v>
      </c>
      <c r="F11" s="34">
        <f t="shared" si="1"/>
        <v>245.28</v>
      </c>
      <c r="G11" s="35">
        <f t="shared" si="2"/>
        <v>255.09</v>
      </c>
      <c r="I11">
        <v>1.04</v>
      </c>
      <c r="J11" s="1">
        <f t="shared" si="3"/>
        <v>209.09</v>
      </c>
    </row>
    <row r="12" spans="1:18" ht="35.1" customHeight="1" thickBot="1" x14ac:dyDescent="0.3">
      <c r="A12" s="150">
        <v>3</v>
      </c>
      <c r="B12" s="153" t="s">
        <v>26</v>
      </c>
      <c r="C12" s="43" t="s">
        <v>18</v>
      </c>
      <c r="D12" s="44">
        <v>208.92</v>
      </c>
      <c r="E12" s="45">
        <f t="shared" si="0"/>
        <v>217.28</v>
      </c>
      <c r="F12" s="44">
        <f t="shared" si="1"/>
        <v>254.88</v>
      </c>
      <c r="G12" s="46">
        <f t="shared" si="2"/>
        <v>265.08</v>
      </c>
      <c r="I12">
        <v>1.04</v>
      </c>
      <c r="J12" s="1">
        <f t="shared" si="3"/>
        <v>217.28</v>
      </c>
    </row>
    <row r="13" spans="1:18" ht="35.1" customHeight="1" thickBot="1" x14ac:dyDescent="0.3">
      <c r="A13" s="151"/>
      <c r="B13" s="154"/>
      <c r="C13" s="12" t="s">
        <v>16</v>
      </c>
      <c r="D13" s="13">
        <v>42.47</v>
      </c>
      <c r="E13" s="45">
        <f t="shared" si="0"/>
        <v>44.17</v>
      </c>
      <c r="F13" s="13">
        <f t="shared" si="1"/>
        <v>51.81</v>
      </c>
      <c r="G13" s="47">
        <f t="shared" si="2"/>
        <v>53.89</v>
      </c>
      <c r="I13">
        <v>1.04</v>
      </c>
      <c r="J13" s="1">
        <f t="shared" si="3"/>
        <v>44.17</v>
      </c>
    </row>
    <row r="14" spans="1:18" s="3" customFormat="1" ht="35.1" customHeight="1" thickBot="1" x14ac:dyDescent="0.3">
      <c r="A14" s="151"/>
      <c r="B14" s="154"/>
      <c r="C14" s="58" t="s">
        <v>24</v>
      </c>
      <c r="D14" s="14">
        <v>163.09</v>
      </c>
      <c r="E14" s="45">
        <f t="shared" si="0"/>
        <v>169.61</v>
      </c>
      <c r="F14" s="13">
        <f t="shared" si="1"/>
        <v>198.97</v>
      </c>
      <c r="G14" s="47">
        <f t="shared" si="2"/>
        <v>206.92</v>
      </c>
      <c r="H14" s="4"/>
      <c r="I14">
        <v>1.04</v>
      </c>
      <c r="J14" s="1">
        <f>D14*1.04</f>
        <v>169.61</v>
      </c>
    </row>
    <row r="15" spans="1:18" ht="35.1" customHeight="1" thickBot="1" x14ac:dyDescent="0.3">
      <c r="A15" s="152"/>
      <c r="B15" s="155"/>
      <c r="C15" s="48" t="s">
        <v>15</v>
      </c>
      <c r="D15" s="49">
        <v>224.61</v>
      </c>
      <c r="E15" s="45">
        <f t="shared" si="0"/>
        <v>233.59</v>
      </c>
      <c r="F15" s="49">
        <f t="shared" si="1"/>
        <v>274.02</v>
      </c>
      <c r="G15" s="50">
        <f t="shared" si="2"/>
        <v>284.98</v>
      </c>
      <c r="H15" s="2"/>
      <c r="I15">
        <v>1.04</v>
      </c>
      <c r="J15" s="1">
        <f t="shared" si="3"/>
        <v>233.59</v>
      </c>
    </row>
    <row r="16" spans="1:18" ht="35.1" customHeight="1" thickBot="1" x14ac:dyDescent="0.3">
      <c r="A16" s="144">
        <v>4</v>
      </c>
      <c r="B16" s="147" t="s">
        <v>27</v>
      </c>
      <c r="C16" s="36" t="s">
        <v>18</v>
      </c>
      <c r="D16" s="37">
        <v>11.62</v>
      </c>
      <c r="E16" s="38">
        <f>D16*1.04</f>
        <v>12.08</v>
      </c>
      <c r="F16" s="37">
        <f t="shared" si="1"/>
        <v>14.18</v>
      </c>
      <c r="G16" s="39">
        <f t="shared" si="2"/>
        <v>14.74</v>
      </c>
      <c r="I16">
        <v>1.04</v>
      </c>
      <c r="J16" s="1">
        <f t="shared" si="3"/>
        <v>12.08</v>
      </c>
    </row>
    <row r="17" spans="1:10" ht="35.1" customHeight="1" thickBot="1" x14ac:dyDescent="0.3">
      <c r="A17" s="145"/>
      <c r="B17" s="148"/>
      <c r="C17" s="15" t="s">
        <v>16</v>
      </c>
      <c r="D17" s="16">
        <v>11.62</v>
      </c>
      <c r="E17" s="38">
        <f t="shared" ref="E17:E23" si="4">D17*1.04</f>
        <v>12.08</v>
      </c>
      <c r="F17" s="16">
        <f t="shared" si="1"/>
        <v>14.18</v>
      </c>
      <c r="G17" s="40">
        <f t="shared" si="2"/>
        <v>14.74</v>
      </c>
      <c r="H17">
        <v>0</v>
      </c>
      <c r="I17">
        <v>1.04</v>
      </c>
      <c r="J17" s="1">
        <f t="shared" si="3"/>
        <v>12.08</v>
      </c>
    </row>
    <row r="18" spans="1:10" ht="35.1" customHeight="1" thickBot="1" x14ac:dyDescent="0.3">
      <c r="A18" s="145"/>
      <c r="B18" s="148"/>
      <c r="C18" s="15" t="s">
        <v>24</v>
      </c>
      <c r="D18" s="16">
        <v>11.62</v>
      </c>
      <c r="E18" s="38">
        <f t="shared" si="4"/>
        <v>12.08</v>
      </c>
      <c r="F18" s="16">
        <f t="shared" si="1"/>
        <v>14.18</v>
      </c>
      <c r="G18" s="40">
        <f t="shared" si="2"/>
        <v>14.74</v>
      </c>
      <c r="I18">
        <v>1.04</v>
      </c>
      <c r="J18" s="1">
        <f t="shared" si="3"/>
        <v>12.08</v>
      </c>
    </row>
    <row r="19" spans="1:10" ht="35.1" customHeight="1" thickBot="1" x14ac:dyDescent="0.3">
      <c r="A19" s="146"/>
      <c r="B19" s="149"/>
      <c r="C19" s="17" t="s">
        <v>15</v>
      </c>
      <c r="D19" s="41">
        <v>11.62</v>
      </c>
      <c r="E19" s="38">
        <f t="shared" si="4"/>
        <v>12.08</v>
      </c>
      <c r="F19" s="41">
        <f t="shared" si="1"/>
        <v>14.18</v>
      </c>
      <c r="G19" s="42">
        <f t="shared" si="2"/>
        <v>14.74</v>
      </c>
      <c r="I19">
        <v>1.04</v>
      </c>
      <c r="J19" s="1">
        <f t="shared" si="3"/>
        <v>12.08</v>
      </c>
    </row>
    <row r="20" spans="1:10" ht="27.75" customHeight="1" thickBot="1" x14ac:dyDescent="0.3">
      <c r="A20" s="138">
        <v>5</v>
      </c>
      <c r="B20" s="141" t="s">
        <v>31</v>
      </c>
      <c r="C20" s="51" t="s">
        <v>18</v>
      </c>
      <c r="D20" s="52">
        <v>652.64</v>
      </c>
      <c r="E20" s="53">
        <f t="shared" si="4"/>
        <v>678.75</v>
      </c>
      <c r="F20" s="52">
        <f t="shared" si="1"/>
        <v>796.22</v>
      </c>
      <c r="G20" s="54">
        <f t="shared" si="2"/>
        <v>828.08</v>
      </c>
      <c r="I20">
        <v>1.04</v>
      </c>
      <c r="J20" s="1">
        <f>D20*1.04</f>
        <v>678.75</v>
      </c>
    </row>
    <row r="21" spans="1:10" ht="24.75" customHeight="1" thickBot="1" x14ac:dyDescent="0.3">
      <c r="A21" s="139"/>
      <c r="B21" s="142"/>
      <c r="C21" s="18" t="s">
        <v>16</v>
      </c>
      <c r="D21" s="19">
        <v>652.64</v>
      </c>
      <c r="E21" s="53">
        <f t="shared" si="4"/>
        <v>678.75</v>
      </c>
      <c r="F21" s="19">
        <f t="shared" si="1"/>
        <v>796.22</v>
      </c>
      <c r="G21" s="55">
        <f t="shared" si="2"/>
        <v>828.08</v>
      </c>
      <c r="I21">
        <v>1.04</v>
      </c>
      <c r="J21" s="1">
        <f>D21*1.04</f>
        <v>678.75</v>
      </c>
    </row>
    <row r="22" spans="1:10" ht="30" customHeight="1" thickBot="1" x14ac:dyDescent="0.3">
      <c r="A22" s="139"/>
      <c r="B22" s="142"/>
      <c r="C22" s="18" t="s">
        <v>24</v>
      </c>
      <c r="D22" s="19">
        <v>652.64</v>
      </c>
      <c r="E22" s="53">
        <f t="shared" si="4"/>
        <v>678.75</v>
      </c>
      <c r="F22" s="19">
        <f t="shared" si="1"/>
        <v>796.22</v>
      </c>
      <c r="G22" s="55">
        <f t="shared" si="2"/>
        <v>828.08</v>
      </c>
      <c r="I22">
        <v>1.04</v>
      </c>
      <c r="J22" s="1">
        <f>D22*1.04</f>
        <v>678.75</v>
      </c>
    </row>
    <row r="23" spans="1:10" ht="35.25" customHeight="1" thickBot="1" x14ac:dyDescent="0.3">
      <c r="A23" s="140"/>
      <c r="B23" s="143"/>
      <c r="C23" s="20" t="s">
        <v>15</v>
      </c>
      <c r="D23" s="56">
        <v>652.64</v>
      </c>
      <c r="E23" s="53">
        <f t="shared" si="4"/>
        <v>678.75</v>
      </c>
      <c r="F23" s="56">
        <f t="shared" si="1"/>
        <v>796.22</v>
      </c>
      <c r="G23" s="57">
        <f t="shared" si="2"/>
        <v>828.08</v>
      </c>
      <c r="I23">
        <v>1.04</v>
      </c>
      <c r="J23" s="1">
        <f>D23*1.04</f>
        <v>678.75</v>
      </c>
    </row>
  </sheetData>
  <mergeCells count="12">
    <mergeCell ref="A8:A11"/>
    <mergeCell ref="B8:B11"/>
    <mergeCell ref="A1:G1"/>
    <mergeCell ref="A2:G2"/>
    <mergeCell ref="A4:A7"/>
    <mergeCell ref="B4:B7"/>
    <mergeCell ref="A20:A23"/>
    <mergeCell ref="B20:B23"/>
    <mergeCell ref="A16:A19"/>
    <mergeCell ref="B16:B19"/>
    <mergeCell ref="A12:A15"/>
    <mergeCell ref="B12:B15"/>
  </mergeCells>
  <phoneticPr fontId="5" type="noConversion"/>
  <printOptions horizontalCentered="1"/>
  <pageMargins left="0.31496062992125984" right="0.31496062992125984" top="0.47244094488188981" bottom="0.4724409448818898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ЛИМИТЫ</vt:lpstr>
      <vt:lpstr>ТАРИФЫ</vt:lpstr>
      <vt:lpstr>ЛИМИТЫ!Заголовки_для_печати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Валерьевич</dc:creator>
  <cp:lastModifiedBy>User</cp:lastModifiedBy>
  <cp:lastPrinted>2026-08-25T05:46:39Z</cp:lastPrinted>
  <dcterms:created xsi:type="dcterms:W3CDTF">2016-11-22T02:25:12Z</dcterms:created>
  <dcterms:modified xsi:type="dcterms:W3CDTF">2026-08-25T05:48:10Z</dcterms:modified>
</cp:coreProperties>
</file>