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\\192.168.2.2\общий обменник\ОБЩИЙ ОТДЕЛ\Татьяна\Покидина лимиты\"/>
    </mc:Choice>
  </mc:AlternateContent>
  <xr:revisionPtr revIDLastSave="0" documentId="13_ncr:1_{845612C9-26DD-4568-86C9-3F7222FA39EE}" xr6:coauthVersionLast="40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МИТЫ" sheetId="1" r:id="rId1"/>
    <sheet name="ТАРИФЫ" sheetId="2" r:id="rId2"/>
  </sheets>
  <definedNames>
    <definedName name="_xlnm._FilterDatabase" localSheetId="0" hidden="1">ЛИМИТЫ!$A$13:$P$170</definedName>
    <definedName name="_xlnm.Print_Titles" localSheetId="0">ЛИМИТЫ!$10:$13</definedName>
  </definedNames>
  <calcPr calcId="191029" fullPrecision="0"/>
</workbook>
</file>

<file path=xl/calcChain.xml><?xml version="1.0" encoding="utf-8"?>
<calcChain xmlns="http://schemas.openxmlformats.org/spreadsheetml/2006/main">
  <c r="K103" i="1" l="1"/>
  <c r="K102" i="1"/>
  <c r="I103" i="1"/>
  <c r="K101" i="1" l="1"/>
  <c r="O120" i="1" l="1"/>
  <c r="O70" i="1" l="1"/>
  <c r="O71" i="1"/>
  <c r="H64" i="1"/>
  <c r="H80" i="1" s="1"/>
  <c r="H63" i="1"/>
  <c r="H79" i="1" s="1"/>
  <c r="D64" i="1"/>
  <c r="D80" i="1" s="1"/>
  <c r="D63" i="1"/>
  <c r="D79" i="1" s="1"/>
  <c r="B64" i="1"/>
  <c r="B80" i="1" s="1"/>
  <c r="B63" i="1"/>
  <c r="B79" i="1" s="1"/>
  <c r="M48" i="1" l="1"/>
  <c r="F136" i="1"/>
  <c r="F135" i="1"/>
  <c r="F138" i="1"/>
  <c r="O17" i="1"/>
  <c r="O16" i="1"/>
  <c r="O24" i="1"/>
  <c r="O23" i="1"/>
  <c r="O27" i="1"/>
  <c r="O26" i="1"/>
  <c r="O30" i="1"/>
  <c r="O29" i="1"/>
  <c r="O33" i="1"/>
  <c r="O32" i="1"/>
  <c r="O36" i="1"/>
  <c r="O35" i="1"/>
  <c r="O39" i="1"/>
  <c r="O38" i="1"/>
  <c r="O42" i="1"/>
  <c r="O41" i="1"/>
  <c r="O52" i="1"/>
  <c r="O51" i="1"/>
  <c r="O55" i="1"/>
  <c r="O54" i="1"/>
  <c r="O58" i="1"/>
  <c r="O57" i="1"/>
  <c r="O61" i="1"/>
  <c r="O60" i="1"/>
  <c r="O68" i="1"/>
  <c r="O67" i="1"/>
  <c r="O74" i="1"/>
  <c r="O73" i="1"/>
  <c r="O77" i="1"/>
  <c r="O76" i="1"/>
  <c r="O84" i="1"/>
  <c r="O83" i="1"/>
  <c r="O87" i="1"/>
  <c r="O86" i="1"/>
  <c r="O94" i="1"/>
  <c r="O93" i="1"/>
  <c r="O97" i="1"/>
  <c r="O96" i="1"/>
  <c r="O100" i="1"/>
  <c r="O99" i="1"/>
  <c r="O103" i="1"/>
  <c r="O102" i="1"/>
  <c r="O121" i="1"/>
  <c r="O124" i="1"/>
  <c r="O123" i="1"/>
  <c r="O130" i="1"/>
  <c r="O129" i="1"/>
  <c r="O140" i="1"/>
  <c r="O139" i="1"/>
  <c r="O143" i="1"/>
  <c r="O142" i="1"/>
  <c r="H145" i="1"/>
  <c r="D145" i="1"/>
  <c r="B145" i="1"/>
  <c r="B151" i="1"/>
  <c r="B150" i="1"/>
  <c r="B153" i="1"/>
  <c r="B156" i="1"/>
  <c r="O136" i="1" l="1"/>
  <c r="O53" i="1"/>
  <c r="O28" i="1"/>
  <c r="O22" i="1"/>
  <c r="O19" i="1"/>
  <c r="O106" i="1"/>
  <c r="O20" i="1"/>
  <c r="O101" i="1"/>
  <c r="O95" i="1"/>
  <c r="O75" i="1"/>
  <c r="O63" i="1"/>
  <c r="O66" i="1"/>
  <c r="O50" i="1"/>
  <c r="O122" i="1"/>
  <c r="O113" i="1"/>
  <c r="O89" i="1"/>
  <c r="O88" i="1" s="1"/>
  <c r="O119" i="1"/>
  <c r="O114" i="1"/>
  <c r="O110" i="1" s="1"/>
  <c r="O90" i="1"/>
  <c r="O141" i="1"/>
  <c r="O56" i="1"/>
  <c r="O135" i="1"/>
  <c r="O85" i="1"/>
  <c r="O40" i="1"/>
  <c r="O34" i="1"/>
  <c r="O25" i="1"/>
  <c r="O79" i="1"/>
  <c r="B159" i="1"/>
  <c r="B162" i="1"/>
  <c r="D165" i="1"/>
  <c r="O105" i="1" l="1"/>
  <c r="O104" i="1" s="1"/>
  <c r="O109" i="1"/>
  <c r="O108" i="1" s="1"/>
  <c r="E16" i="2"/>
  <c r="E17" i="2"/>
  <c r="E18" i="2"/>
  <c r="E19" i="2"/>
  <c r="J16" i="2"/>
  <c r="J4" i="2"/>
  <c r="J5" i="2"/>
  <c r="J6" i="2"/>
  <c r="J7" i="2"/>
  <c r="J8" i="2"/>
  <c r="J9" i="2"/>
  <c r="J10" i="2"/>
  <c r="J11" i="2"/>
  <c r="J12" i="2"/>
  <c r="J13" i="2"/>
  <c r="J14" i="2"/>
  <c r="J15" i="2"/>
  <c r="J17" i="2"/>
  <c r="J18" i="2"/>
  <c r="J19" i="2"/>
  <c r="J20" i="2"/>
  <c r="J21" i="2"/>
  <c r="J22" i="2"/>
  <c r="J23" i="2"/>
  <c r="D114" i="1"/>
  <c r="F114" i="1"/>
  <c r="H114" i="1"/>
  <c r="I114" i="1"/>
  <c r="J114" i="1"/>
  <c r="N114" i="1"/>
  <c r="D113" i="1"/>
  <c r="F113" i="1"/>
  <c r="H113" i="1"/>
  <c r="I113" i="1"/>
  <c r="J113" i="1"/>
  <c r="N113" i="1"/>
  <c r="B114" i="1"/>
  <c r="B113" i="1"/>
  <c r="F128" i="1"/>
  <c r="H128" i="1"/>
  <c r="I128" i="1"/>
  <c r="J128" i="1"/>
  <c r="D128" i="1"/>
  <c r="B128" i="1"/>
  <c r="D131" i="1"/>
  <c r="F131" i="1"/>
  <c r="H131" i="1"/>
  <c r="I131" i="1"/>
  <c r="J131" i="1"/>
  <c r="K131" i="1"/>
  <c r="L131" i="1"/>
  <c r="M131" i="1"/>
  <c r="N131" i="1"/>
  <c r="O131" i="1"/>
  <c r="B131" i="1"/>
  <c r="B125" i="1"/>
  <c r="N122" i="1"/>
  <c r="F122" i="1"/>
  <c r="G122" i="1"/>
  <c r="H122" i="1"/>
  <c r="I122" i="1"/>
  <c r="J122" i="1"/>
  <c r="D122" i="1"/>
  <c r="B122" i="1"/>
  <c r="D119" i="1"/>
  <c r="F119" i="1"/>
  <c r="H119" i="1"/>
  <c r="I119" i="1"/>
  <c r="J119" i="1"/>
  <c r="N119" i="1"/>
  <c r="B119" i="1"/>
  <c r="G121" i="1"/>
  <c r="B89" i="1"/>
  <c r="B105" i="1" s="1"/>
  <c r="L94" i="1"/>
  <c r="L93" i="1"/>
  <c r="D85" i="1"/>
  <c r="F85" i="1"/>
  <c r="H85" i="1"/>
  <c r="J85" i="1"/>
  <c r="N85" i="1"/>
  <c r="D92" i="1"/>
  <c r="F92" i="1"/>
  <c r="H92" i="1"/>
  <c r="J92" i="1"/>
  <c r="N92" i="1"/>
  <c r="D95" i="1"/>
  <c r="F95" i="1"/>
  <c r="H95" i="1"/>
  <c r="J95" i="1"/>
  <c r="N95" i="1"/>
  <c r="D98" i="1"/>
  <c r="F98" i="1"/>
  <c r="H98" i="1"/>
  <c r="J98" i="1"/>
  <c r="N98" i="1"/>
  <c r="D101" i="1"/>
  <c r="F101" i="1"/>
  <c r="H101" i="1"/>
  <c r="J101" i="1"/>
  <c r="N101" i="1"/>
  <c r="D90" i="1"/>
  <c r="F90" i="1"/>
  <c r="H90" i="1"/>
  <c r="J90" i="1"/>
  <c r="N90" i="1"/>
  <c r="B90" i="1"/>
  <c r="B106" i="1" s="1"/>
  <c r="D89" i="1"/>
  <c r="F89" i="1"/>
  <c r="H89" i="1"/>
  <c r="J89" i="1"/>
  <c r="N89" i="1"/>
  <c r="D82" i="1"/>
  <c r="F82" i="1"/>
  <c r="H82" i="1"/>
  <c r="J82" i="1"/>
  <c r="N82" i="1"/>
  <c r="B82" i="1"/>
  <c r="N112" i="1" l="1"/>
  <c r="B112" i="1"/>
  <c r="H112" i="1"/>
  <c r="N88" i="1"/>
  <c r="D112" i="1"/>
  <c r="I112" i="1"/>
  <c r="B104" i="1"/>
  <c r="J112" i="1"/>
  <c r="F112" i="1"/>
  <c r="J88" i="1"/>
  <c r="F88" i="1"/>
  <c r="H88" i="1"/>
  <c r="D88" i="1"/>
  <c r="D75" i="1" l="1"/>
  <c r="F75" i="1"/>
  <c r="H75" i="1"/>
  <c r="J75" i="1"/>
  <c r="N75" i="1"/>
  <c r="B75" i="1"/>
  <c r="F72" i="1"/>
  <c r="H72" i="1"/>
  <c r="J72" i="1"/>
  <c r="D72" i="1"/>
  <c r="B72" i="1"/>
  <c r="J66" i="1"/>
  <c r="J69" i="1"/>
  <c r="H66" i="1"/>
  <c r="H69" i="1"/>
  <c r="F66" i="1"/>
  <c r="F69" i="1"/>
  <c r="D69" i="1"/>
  <c r="D66" i="1"/>
  <c r="B69" i="1"/>
  <c r="B66" i="1"/>
  <c r="L61" i="1"/>
  <c r="L60" i="1"/>
  <c r="D59" i="1"/>
  <c r="F59" i="1"/>
  <c r="H59" i="1"/>
  <c r="J59" i="1"/>
  <c r="B59" i="1"/>
  <c r="J56" i="1"/>
  <c r="D56" i="1"/>
  <c r="F56" i="1"/>
  <c r="H56" i="1"/>
  <c r="D53" i="1"/>
  <c r="F53" i="1"/>
  <c r="H53" i="1"/>
  <c r="J53" i="1"/>
  <c r="O15" i="1"/>
  <c r="B78" i="1" l="1"/>
  <c r="L59" i="1"/>
  <c r="B62" i="1"/>
  <c r="B85" i="1" l="1"/>
  <c r="B95" i="1"/>
  <c r="B98" i="1"/>
  <c r="B92" i="1"/>
  <c r="B101" i="1"/>
  <c r="B53" i="1"/>
  <c r="B56" i="1"/>
  <c r="D105" i="1"/>
  <c r="B19" i="1"/>
  <c r="O147" i="1"/>
  <c r="O146" i="1"/>
  <c r="O145" i="1" l="1"/>
  <c r="O64" i="1"/>
  <c r="O80" i="1" s="1"/>
  <c r="O82" i="1"/>
  <c r="O92" i="1"/>
  <c r="O98" i="1"/>
  <c r="L46" i="1"/>
  <c r="N46" i="1"/>
  <c r="O46" i="1"/>
  <c r="J46" i="1"/>
  <c r="L30" i="1"/>
  <c r="L29" i="1"/>
  <c r="F43" i="1"/>
  <c r="G43" i="1"/>
  <c r="H43" i="1"/>
  <c r="I43" i="1"/>
  <c r="J43" i="1"/>
  <c r="K43" i="1"/>
  <c r="L43" i="1"/>
  <c r="M43" i="1"/>
  <c r="N43" i="1"/>
  <c r="O43" i="1"/>
  <c r="D43" i="1"/>
  <c r="D40" i="1"/>
  <c r="F40" i="1"/>
  <c r="H40" i="1"/>
  <c r="J40" i="1"/>
  <c r="B40" i="1"/>
  <c r="O18" i="1" l="1"/>
  <c r="O112" i="1"/>
  <c r="D37" i="1"/>
  <c r="F37" i="1"/>
  <c r="H37" i="1"/>
  <c r="J37" i="1"/>
  <c r="D34" i="1"/>
  <c r="F34" i="1"/>
  <c r="H34" i="1"/>
  <c r="J34" i="1"/>
  <c r="B34" i="1"/>
  <c r="B37" i="1"/>
  <c r="D31" i="1"/>
  <c r="F31" i="1"/>
  <c r="G31" i="1"/>
  <c r="H31" i="1"/>
  <c r="J31" i="1"/>
  <c r="B31" i="1"/>
  <c r="D28" i="1"/>
  <c r="F28" i="1"/>
  <c r="H28" i="1"/>
  <c r="I28" i="1"/>
  <c r="J28" i="1"/>
  <c r="L28" i="1"/>
  <c r="B28" i="1"/>
  <c r="L130" i="1"/>
  <c r="L129" i="1"/>
  <c r="L124" i="1"/>
  <c r="L123" i="1"/>
  <c r="L121" i="1"/>
  <c r="L120" i="1"/>
  <c r="L103" i="1"/>
  <c r="M103" i="1" s="1"/>
  <c r="L102" i="1"/>
  <c r="M102" i="1" s="1"/>
  <c r="L100" i="1"/>
  <c r="L99" i="1"/>
  <c r="L97" i="1"/>
  <c r="L96" i="1"/>
  <c r="L87" i="1"/>
  <c r="L86" i="1"/>
  <c r="L84" i="1"/>
  <c r="L83" i="1"/>
  <c r="L77" i="1"/>
  <c r="L76" i="1"/>
  <c r="L74" i="1"/>
  <c r="L73" i="1"/>
  <c r="L71" i="1"/>
  <c r="L70" i="1"/>
  <c r="L68" i="1"/>
  <c r="L67" i="1"/>
  <c r="L58" i="1"/>
  <c r="L57" i="1"/>
  <c r="L55" i="1"/>
  <c r="L54" i="1"/>
  <c r="L42" i="1"/>
  <c r="L41" i="1"/>
  <c r="L39" i="1"/>
  <c r="L38" i="1"/>
  <c r="L36" i="1"/>
  <c r="L35" i="1"/>
  <c r="L33" i="1"/>
  <c r="L32" i="1"/>
  <c r="L27" i="1"/>
  <c r="L26" i="1"/>
  <c r="D25" i="1"/>
  <c r="F25" i="1"/>
  <c r="H25" i="1"/>
  <c r="J25" i="1"/>
  <c r="B25" i="1"/>
  <c r="H19" i="1"/>
  <c r="H20" i="1"/>
  <c r="L24" i="1"/>
  <c r="L23" i="1"/>
  <c r="D22" i="1"/>
  <c r="F22" i="1"/>
  <c r="H22" i="1"/>
  <c r="J22" i="1"/>
  <c r="B22" i="1"/>
  <c r="N19" i="1"/>
  <c r="N128" i="1"/>
  <c r="B20" i="1"/>
  <c r="D20" i="1"/>
  <c r="F20" i="1"/>
  <c r="J20" i="1"/>
  <c r="D19" i="1"/>
  <c r="F19" i="1"/>
  <c r="J19" i="1"/>
  <c r="D106" i="1"/>
  <c r="D104" i="1" s="1"/>
  <c r="F106" i="1"/>
  <c r="H106" i="1"/>
  <c r="J106" i="1"/>
  <c r="F105" i="1"/>
  <c r="H105" i="1"/>
  <c r="J105" i="1"/>
  <c r="N106" i="1"/>
  <c r="N105" i="1"/>
  <c r="N20" i="1"/>
  <c r="N72" i="1"/>
  <c r="N69" i="1"/>
  <c r="N66" i="1"/>
  <c r="F63" i="1"/>
  <c r="F79" i="1" s="1"/>
  <c r="J63" i="1"/>
  <c r="J79" i="1" s="1"/>
  <c r="F64" i="1"/>
  <c r="F80" i="1" s="1"/>
  <c r="J64" i="1"/>
  <c r="J80" i="1" s="1"/>
  <c r="N63" i="1"/>
  <c r="N79" i="1" s="1"/>
  <c r="N64" i="1"/>
  <c r="N80" i="1" s="1"/>
  <c r="N59" i="1"/>
  <c r="N56" i="1"/>
  <c r="N53" i="1"/>
  <c r="N40" i="1"/>
  <c r="N37" i="1"/>
  <c r="N34" i="1"/>
  <c r="N31" i="1"/>
  <c r="N28" i="1"/>
  <c r="N25" i="1"/>
  <c r="N22" i="1"/>
  <c r="B43" i="1"/>
  <c r="L17" i="1"/>
  <c r="N78" i="1" l="1"/>
  <c r="L85" i="1"/>
  <c r="N104" i="1"/>
  <c r="F104" i="1"/>
  <c r="L82" i="1"/>
  <c r="H104" i="1"/>
  <c r="J104" i="1"/>
  <c r="L128" i="1"/>
  <c r="L114" i="1"/>
  <c r="L122" i="1"/>
  <c r="L119" i="1"/>
  <c r="L113" i="1"/>
  <c r="L101" i="1"/>
  <c r="L98" i="1"/>
  <c r="L90" i="1"/>
  <c r="L106" i="1" s="1"/>
  <c r="L95" i="1"/>
  <c r="L92" i="1"/>
  <c r="L89" i="1"/>
  <c r="H62" i="1"/>
  <c r="D62" i="1"/>
  <c r="L56" i="1"/>
  <c r="L66" i="1"/>
  <c r="L72" i="1"/>
  <c r="L75" i="1"/>
  <c r="J62" i="1"/>
  <c r="F62" i="1"/>
  <c r="L69" i="1"/>
  <c r="L53" i="1"/>
  <c r="L64" i="1"/>
  <c r="N62" i="1"/>
  <c r="D18" i="1"/>
  <c r="B88" i="1"/>
  <c r="O128" i="1"/>
  <c r="N18" i="1"/>
  <c r="L63" i="1"/>
  <c r="O72" i="1"/>
  <c r="F18" i="1"/>
  <c r="L40" i="1"/>
  <c r="L20" i="1"/>
  <c r="L37" i="1"/>
  <c r="L34" i="1"/>
  <c r="L31" i="1"/>
  <c r="L25" i="1"/>
  <c r="L19" i="1"/>
  <c r="J18" i="1"/>
  <c r="L22" i="1"/>
  <c r="H18" i="1"/>
  <c r="B18" i="1"/>
  <c r="O69" i="1"/>
  <c r="O31" i="1"/>
  <c r="O59" i="1"/>
  <c r="O37" i="1"/>
  <c r="L112" i="1" l="1"/>
  <c r="F78" i="1"/>
  <c r="L88" i="1"/>
  <c r="L62" i="1"/>
  <c r="L105" i="1"/>
  <c r="L104" i="1" s="1"/>
  <c r="J78" i="1"/>
  <c r="D78" i="1"/>
  <c r="H78" i="1"/>
  <c r="L18" i="1"/>
  <c r="O62" i="1"/>
  <c r="B135" i="1" l="1"/>
  <c r="B109" i="1" s="1"/>
  <c r="L140" i="1"/>
  <c r="L139" i="1"/>
  <c r="J138" i="1"/>
  <c r="H138" i="1"/>
  <c r="N138" i="1"/>
  <c r="F12" i="2"/>
  <c r="L143" i="1"/>
  <c r="L142" i="1"/>
  <c r="J141" i="1"/>
  <c r="N141" i="1"/>
  <c r="H141" i="1"/>
  <c r="F50" i="1"/>
  <c r="H50" i="1"/>
  <c r="J50" i="1"/>
  <c r="N50" i="1"/>
  <c r="B50" i="1"/>
  <c r="D50" i="1"/>
  <c r="B141" i="1"/>
  <c r="B138" i="1"/>
  <c r="M142" i="1" l="1"/>
  <c r="M47" i="1"/>
  <c r="M46" i="1" s="1"/>
  <c r="M126" i="1"/>
  <c r="M60" i="1"/>
  <c r="M93" i="1"/>
  <c r="M41" i="1"/>
  <c r="M67" i="1"/>
  <c r="M70" i="1"/>
  <c r="M38" i="1"/>
  <c r="M26" i="1"/>
  <c r="M83" i="1"/>
  <c r="M35" i="1"/>
  <c r="M23" i="1"/>
  <c r="M123" i="1"/>
  <c r="M120" i="1"/>
  <c r="M76" i="1"/>
  <c r="M139" i="1"/>
  <c r="O78" i="1"/>
  <c r="L141" i="1"/>
  <c r="O138" i="1"/>
  <c r="O134" i="1" s="1"/>
  <c r="B134" i="1"/>
  <c r="M135" i="1" l="1"/>
  <c r="M63" i="1"/>
  <c r="F110" i="1"/>
  <c r="H136" i="1"/>
  <c r="H110" i="1" s="1"/>
  <c r="J136" i="1"/>
  <c r="J110" i="1" s="1"/>
  <c r="L136" i="1"/>
  <c r="L110" i="1" s="1"/>
  <c r="N136" i="1"/>
  <c r="N110" i="1" s="1"/>
  <c r="B136" i="1"/>
  <c r="B110" i="1" s="1"/>
  <c r="F109" i="1"/>
  <c r="H135" i="1"/>
  <c r="H109" i="1" s="1"/>
  <c r="J135" i="1"/>
  <c r="J109" i="1" s="1"/>
  <c r="L135" i="1"/>
  <c r="L109" i="1" s="1"/>
  <c r="N135" i="1"/>
  <c r="N109" i="1" s="1"/>
  <c r="D136" i="1"/>
  <c r="D110" i="1" s="1"/>
  <c r="D170" i="1" s="1"/>
  <c r="D135" i="1"/>
  <c r="D109" i="1" s="1"/>
  <c r="D141" i="1"/>
  <c r="D138" i="1"/>
  <c r="L108" i="1" l="1"/>
  <c r="H108" i="1"/>
  <c r="B108" i="1"/>
  <c r="N108" i="1"/>
  <c r="J108" i="1"/>
  <c r="F108" i="1"/>
  <c r="D108" i="1"/>
  <c r="D169" i="1"/>
  <c r="D134" i="1"/>
  <c r="L147" i="1"/>
  <c r="L146" i="1"/>
  <c r="M146" i="1" s="1"/>
  <c r="L145" i="1"/>
  <c r="F145" i="1"/>
  <c r="B170" i="1"/>
  <c r="B169" i="1"/>
  <c r="B149" i="1"/>
  <c r="L166" i="1"/>
  <c r="B168" i="1" l="1"/>
  <c r="L52" i="1" l="1"/>
  <c r="L51" i="1"/>
  <c r="L79" i="1" s="1"/>
  <c r="B15" i="1"/>
  <c r="F15" i="1"/>
  <c r="H15" i="1"/>
  <c r="L80" i="1" l="1"/>
  <c r="L170" i="1" s="1"/>
  <c r="M51" i="1"/>
  <c r="L78" i="1"/>
  <c r="L50" i="1"/>
  <c r="N15" i="1" l="1"/>
  <c r="L16" i="1"/>
  <c r="J15" i="1"/>
  <c r="D15" i="1"/>
  <c r="D168" i="1"/>
  <c r="L116" i="1"/>
  <c r="L125" i="1"/>
  <c r="F134" i="1"/>
  <c r="H134" i="1"/>
  <c r="J134" i="1"/>
  <c r="N134" i="1"/>
  <c r="L138" i="1"/>
  <c r="L165" i="1"/>
  <c r="M16" i="1" l="1"/>
  <c r="L169" i="1"/>
  <c r="L168" i="1" s="1"/>
  <c r="L15" i="1"/>
  <c r="L134" i="1"/>
  <c r="G17" i="2"/>
  <c r="F9" i="2"/>
  <c r="F10" i="2"/>
  <c r="G5" i="2"/>
  <c r="G6" i="2"/>
  <c r="G7" i="2"/>
  <c r="G97" i="1" s="1"/>
  <c r="G8" i="2"/>
  <c r="K48" i="1" s="1"/>
  <c r="P48" i="1" s="1"/>
  <c r="G9" i="2"/>
  <c r="G10" i="2"/>
  <c r="G11" i="2"/>
  <c r="G12" i="2"/>
  <c r="G13" i="2"/>
  <c r="G14" i="2"/>
  <c r="G15" i="2"/>
  <c r="G20" i="2"/>
  <c r="G21" i="2"/>
  <c r="G22" i="2"/>
  <c r="G23" i="2"/>
  <c r="F5" i="2"/>
  <c r="F6" i="2"/>
  <c r="F7" i="2"/>
  <c r="G96" i="1" s="1"/>
  <c r="F8" i="2"/>
  <c r="K47" i="1" s="1"/>
  <c r="F11" i="2"/>
  <c r="F13" i="2"/>
  <c r="F14" i="2"/>
  <c r="F15" i="2"/>
  <c r="F16" i="2"/>
  <c r="C166" i="1" s="1"/>
  <c r="F17" i="2"/>
  <c r="F18" i="2"/>
  <c r="F19" i="2"/>
  <c r="F20" i="2"/>
  <c r="F21" i="2"/>
  <c r="F22" i="2"/>
  <c r="F23" i="2"/>
  <c r="K73" i="1" l="1"/>
  <c r="K54" i="1"/>
  <c r="K96" i="1"/>
  <c r="K86" i="1"/>
  <c r="I54" i="1"/>
  <c r="I86" i="1"/>
  <c r="K29" i="1"/>
  <c r="I73" i="1"/>
  <c r="I96" i="1"/>
  <c r="K17" i="1"/>
  <c r="K147" i="1"/>
  <c r="K143" i="1"/>
  <c r="K140" i="1"/>
  <c r="K124" i="1"/>
  <c r="K94" i="1"/>
  <c r="K84" i="1"/>
  <c r="K71" i="1"/>
  <c r="K61" i="1"/>
  <c r="K42" i="1"/>
  <c r="K39" i="1"/>
  <c r="K36" i="1"/>
  <c r="K27" i="1"/>
  <c r="I17" i="1"/>
  <c r="I24" i="1"/>
  <c r="I143" i="1"/>
  <c r="I94" i="1"/>
  <c r="I42" i="1"/>
  <c r="I77" i="1"/>
  <c r="I61" i="1"/>
  <c r="I147" i="1"/>
  <c r="K121" i="1"/>
  <c r="K52" i="1"/>
  <c r="I71" i="1"/>
  <c r="K127" i="1"/>
  <c r="K68" i="1"/>
  <c r="I36" i="1"/>
  <c r="I27" i="1"/>
  <c r="I140" i="1"/>
  <c r="I68" i="1"/>
  <c r="K77" i="1"/>
  <c r="K24" i="1"/>
  <c r="I84" i="1"/>
  <c r="I52" i="1"/>
  <c r="I39" i="1"/>
  <c r="M29" i="1"/>
  <c r="M54" i="1"/>
  <c r="M73" i="1"/>
  <c r="M86" i="1"/>
  <c r="M96" i="1"/>
  <c r="M89" i="1" s="1"/>
  <c r="K129" i="1"/>
  <c r="I102" i="1"/>
  <c r="I101" i="1" s="1"/>
  <c r="K57" i="1"/>
  <c r="I57" i="1"/>
  <c r="M32" i="1"/>
  <c r="M99" i="1"/>
  <c r="G102" i="1"/>
  <c r="E129" i="1"/>
  <c r="E102" i="1"/>
  <c r="G57" i="1"/>
  <c r="E57" i="1"/>
  <c r="M33" i="1"/>
  <c r="M100" i="1"/>
  <c r="K100" i="1"/>
  <c r="I33" i="1"/>
  <c r="I100" i="1"/>
  <c r="K33" i="1"/>
  <c r="G100" i="1"/>
  <c r="E100" i="1"/>
  <c r="E33" i="1"/>
  <c r="C160" i="1"/>
  <c r="C154" i="1"/>
  <c r="C139" i="1"/>
  <c r="C126" i="1"/>
  <c r="C51" i="1"/>
  <c r="C41" i="1"/>
  <c r="C35" i="1"/>
  <c r="C29" i="1"/>
  <c r="C16" i="1"/>
  <c r="C146" i="1"/>
  <c r="C123" i="1"/>
  <c r="C93" i="1"/>
  <c r="C76" i="1"/>
  <c r="C60" i="1"/>
  <c r="C163" i="1"/>
  <c r="C117" i="1"/>
  <c r="C26" i="1"/>
  <c r="C32" i="1"/>
  <c r="C120" i="1"/>
  <c r="C99" i="1"/>
  <c r="C86" i="1"/>
  <c r="C70" i="1"/>
  <c r="C57" i="1"/>
  <c r="C132" i="1"/>
  <c r="C96" i="1"/>
  <c r="C67" i="1"/>
  <c r="C142" i="1"/>
  <c r="C129" i="1"/>
  <c r="C73" i="1"/>
  <c r="C44" i="1"/>
  <c r="C83" i="1"/>
  <c r="C157" i="1"/>
  <c r="C102" i="1"/>
  <c r="P102" i="1" s="1"/>
  <c r="C38" i="1"/>
  <c r="C54" i="1"/>
  <c r="C23" i="1"/>
  <c r="G99" i="1"/>
  <c r="E32" i="1"/>
  <c r="E99" i="1"/>
  <c r="E98" i="1" s="1"/>
  <c r="M127" i="1"/>
  <c r="M61" i="1"/>
  <c r="M124" i="1"/>
  <c r="M122" i="1" s="1"/>
  <c r="M24" i="1"/>
  <c r="M36" i="1"/>
  <c r="M34" i="1" s="1"/>
  <c r="M39" i="1"/>
  <c r="M37" i="1" s="1"/>
  <c r="M17" i="1"/>
  <c r="M71" i="1"/>
  <c r="M69" i="1" s="1"/>
  <c r="M42" i="1"/>
  <c r="M40" i="1" s="1"/>
  <c r="M77" i="1"/>
  <c r="M84" i="1"/>
  <c r="M94" i="1"/>
  <c r="M27" i="1"/>
  <c r="M25" i="1" s="1"/>
  <c r="M68" i="1"/>
  <c r="M121" i="1"/>
  <c r="M143" i="1"/>
  <c r="M141" i="1" s="1"/>
  <c r="M140" i="1"/>
  <c r="M147" i="1"/>
  <c r="M145" i="1" s="1"/>
  <c r="M52" i="1"/>
  <c r="K16" i="1"/>
  <c r="K15" i="1" s="1"/>
  <c r="I76" i="1"/>
  <c r="I75" i="1" s="1"/>
  <c r="I67" i="1"/>
  <c r="I51" i="1"/>
  <c r="K146" i="1"/>
  <c r="I139" i="1"/>
  <c r="I138" i="1" s="1"/>
  <c r="K123" i="1"/>
  <c r="K122" i="1" s="1"/>
  <c r="K76" i="1"/>
  <c r="K75" i="1" s="1"/>
  <c r="K60" i="1"/>
  <c r="K59" i="1" s="1"/>
  <c r="I38" i="1"/>
  <c r="K26" i="1"/>
  <c r="K25" i="1" s="1"/>
  <c r="I23" i="1"/>
  <c r="K70" i="1"/>
  <c r="K69" i="1" s="1"/>
  <c r="K35" i="1"/>
  <c r="K34" i="1" s="1"/>
  <c r="I60" i="1"/>
  <c r="I59" i="1" s="1"/>
  <c r="I146" i="1"/>
  <c r="K120" i="1"/>
  <c r="K119" i="1" s="1"/>
  <c r="K38" i="1"/>
  <c r="I142" i="1"/>
  <c r="I93" i="1"/>
  <c r="I41" i="1"/>
  <c r="K139" i="1"/>
  <c r="K83" i="1"/>
  <c r="K51" i="1"/>
  <c r="I26" i="1"/>
  <c r="I25" i="1" s="1"/>
  <c r="K67" i="1"/>
  <c r="K66" i="1" s="1"/>
  <c r="I16" i="1"/>
  <c r="K23" i="1"/>
  <c r="K93" i="1"/>
  <c r="I70" i="1"/>
  <c r="I69" i="1" s="1"/>
  <c r="K126" i="1"/>
  <c r="K41" i="1"/>
  <c r="K40" i="1" s="1"/>
  <c r="I83" i="1"/>
  <c r="K142" i="1"/>
  <c r="I35" i="1"/>
  <c r="I34" i="1" s="1"/>
  <c r="K125" i="1"/>
  <c r="M30" i="1"/>
  <c r="M74" i="1"/>
  <c r="M97" i="1"/>
  <c r="M55" i="1"/>
  <c r="M87" i="1"/>
  <c r="K30" i="1"/>
  <c r="I74" i="1"/>
  <c r="I55" i="1"/>
  <c r="I97" i="1"/>
  <c r="I87" i="1"/>
  <c r="K74" i="1"/>
  <c r="K97" i="1"/>
  <c r="K55" i="1"/>
  <c r="K87" i="1"/>
  <c r="G133" i="1"/>
  <c r="E133" i="1"/>
  <c r="E97" i="1"/>
  <c r="E87" i="1"/>
  <c r="E74" i="1"/>
  <c r="E55" i="1"/>
  <c r="G30" i="1"/>
  <c r="G74" i="1"/>
  <c r="G130" i="1"/>
  <c r="G87" i="1"/>
  <c r="G55" i="1"/>
  <c r="E30" i="1"/>
  <c r="M57" i="1"/>
  <c r="M129" i="1"/>
  <c r="M113" i="1" s="1"/>
  <c r="M109" i="1" s="1"/>
  <c r="G86" i="1"/>
  <c r="G73" i="1"/>
  <c r="G72" i="1" s="1"/>
  <c r="G54" i="1"/>
  <c r="G53" i="1" s="1"/>
  <c r="G132" i="1"/>
  <c r="E132" i="1"/>
  <c r="E54" i="1"/>
  <c r="E53" i="1" s="1"/>
  <c r="E86" i="1"/>
  <c r="E96" i="1"/>
  <c r="E95" i="1" s="1"/>
  <c r="E73" i="1"/>
  <c r="G29" i="1"/>
  <c r="E29" i="1"/>
  <c r="G129" i="1"/>
  <c r="M130" i="1"/>
  <c r="M58" i="1"/>
  <c r="K130" i="1"/>
  <c r="K58" i="1"/>
  <c r="I58" i="1"/>
  <c r="E130" i="1"/>
  <c r="E103" i="1"/>
  <c r="G103" i="1"/>
  <c r="G58" i="1"/>
  <c r="G77" i="1"/>
  <c r="E58" i="1"/>
  <c r="G94" i="1"/>
  <c r="G90" i="1" s="1"/>
  <c r="E71" i="1"/>
  <c r="E68" i="1"/>
  <c r="G68" i="1"/>
  <c r="G71" i="1"/>
  <c r="K99" i="1"/>
  <c r="I99" i="1"/>
  <c r="I98" i="1" s="1"/>
  <c r="K32" i="1"/>
  <c r="K31" i="1" s="1"/>
  <c r="I32" i="1"/>
  <c r="M125" i="1"/>
  <c r="G4" i="2"/>
  <c r="F4" i="2"/>
  <c r="I19" i="1" l="1"/>
  <c r="I18" i="1" s="1"/>
  <c r="M114" i="1"/>
  <c r="M119" i="1"/>
  <c r="I64" i="1"/>
  <c r="K28" i="1"/>
  <c r="M56" i="1"/>
  <c r="I63" i="1"/>
  <c r="I62" i="1" s="1"/>
  <c r="I66" i="1"/>
  <c r="P73" i="1"/>
  <c r="E101" i="1"/>
  <c r="K53" i="1"/>
  <c r="K135" i="1"/>
  <c r="C89" i="1"/>
  <c r="M28" i="1"/>
  <c r="I53" i="1"/>
  <c r="G64" i="1"/>
  <c r="E72" i="1"/>
  <c r="K89" i="1"/>
  <c r="M20" i="1"/>
  <c r="C105" i="1"/>
  <c r="P57" i="1"/>
  <c r="K56" i="1"/>
  <c r="M105" i="1"/>
  <c r="I20" i="1"/>
  <c r="K85" i="1"/>
  <c r="E77" i="1"/>
  <c r="G140" i="1"/>
  <c r="E143" i="1"/>
  <c r="E147" i="1"/>
  <c r="E167" i="1"/>
  <c r="C150" i="1"/>
  <c r="E146" i="1"/>
  <c r="G139" i="1"/>
  <c r="E166" i="1"/>
  <c r="E142" i="1"/>
  <c r="P142" i="1" s="1"/>
  <c r="G28" i="1"/>
  <c r="I141" i="1"/>
  <c r="I134" i="1" s="1"/>
  <c r="K64" i="1"/>
  <c r="K114" i="1"/>
  <c r="K145" i="1"/>
  <c r="M15" i="1"/>
  <c r="E31" i="1"/>
  <c r="C113" i="1"/>
  <c r="C109" i="1" s="1"/>
  <c r="K128" i="1"/>
  <c r="E131" i="1"/>
  <c r="G131" i="1"/>
  <c r="K113" i="1"/>
  <c r="K109" i="1" s="1"/>
  <c r="M82" i="1"/>
  <c r="M101" i="1"/>
  <c r="I89" i="1"/>
  <c r="I105" i="1" s="1"/>
  <c r="I92" i="1"/>
  <c r="K90" i="1"/>
  <c r="K106" i="1" s="1"/>
  <c r="P99" i="1"/>
  <c r="I90" i="1"/>
  <c r="I106" i="1" s="1"/>
  <c r="K105" i="1"/>
  <c r="K104" i="1" s="1"/>
  <c r="K92" i="1"/>
  <c r="M90" i="1"/>
  <c r="M106" i="1" s="1"/>
  <c r="G101" i="1"/>
  <c r="M95" i="1"/>
  <c r="K98" i="1"/>
  <c r="K80" i="1"/>
  <c r="I80" i="1"/>
  <c r="M79" i="1"/>
  <c r="E64" i="1"/>
  <c r="G98" i="1"/>
  <c r="M64" i="1"/>
  <c r="M62" i="1" s="1"/>
  <c r="P54" i="1"/>
  <c r="I72" i="1"/>
  <c r="I135" i="1"/>
  <c r="I109" i="1" s="1"/>
  <c r="M136" i="1"/>
  <c r="M138" i="1"/>
  <c r="M134" i="1" s="1"/>
  <c r="C135" i="1"/>
  <c r="E128" i="1"/>
  <c r="I136" i="1"/>
  <c r="I110" i="1" s="1"/>
  <c r="M98" i="1"/>
  <c r="K136" i="1"/>
  <c r="M72" i="1"/>
  <c r="K63" i="1"/>
  <c r="K79" i="1" s="1"/>
  <c r="K78" i="1" s="1"/>
  <c r="C63" i="1"/>
  <c r="C79" i="1" s="1"/>
  <c r="K50" i="1"/>
  <c r="I31" i="1"/>
  <c r="K19" i="1"/>
  <c r="I22" i="1"/>
  <c r="C19" i="1"/>
  <c r="M19" i="1"/>
  <c r="M18" i="1" s="1"/>
  <c r="K20" i="1"/>
  <c r="I40" i="1"/>
  <c r="I37" i="1"/>
  <c r="P157" i="1"/>
  <c r="P160" i="1"/>
  <c r="E85" i="1"/>
  <c r="I145" i="1"/>
  <c r="G114" i="1"/>
  <c r="E56" i="1"/>
  <c r="I56" i="1"/>
  <c r="E28" i="1"/>
  <c r="I82" i="1"/>
  <c r="M22" i="1"/>
  <c r="P86" i="1"/>
  <c r="P32" i="1"/>
  <c r="P154" i="1"/>
  <c r="M31" i="1"/>
  <c r="G85" i="1"/>
  <c r="I50" i="1"/>
  <c r="M50" i="1"/>
  <c r="P129" i="1"/>
  <c r="M53" i="1"/>
  <c r="K95" i="1"/>
  <c r="G128" i="1"/>
  <c r="G95" i="1"/>
  <c r="I15" i="1"/>
  <c r="K82" i="1"/>
  <c r="M66" i="1"/>
  <c r="M75" i="1"/>
  <c r="M59" i="1"/>
  <c r="P117" i="1"/>
  <c r="P29" i="1"/>
  <c r="P126" i="1"/>
  <c r="G56" i="1"/>
  <c r="I85" i="1"/>
  <c r="G84" i="1"/>
  <c r="G106" i="1" s="1"/>
  <c r="E121" i="1"/>
  <c r="E84" i="1"/>
  <c r="E124" i="1"/>
  <c r="E93" i="1"/>
  <c r="E61" i="1"/>
  <c r="G61" i="1"/>
  <c r="G27" i="1"/>
  <c r="G39" i="1"/>
  <c r="G52" i="1"/>
  <c r="E52" i="1"/>
  <c r="E45" i="1"/>
  <c r="E17" i="1"/>
  <c r="G42" i="1"/>
  <c r="G24" i="1"/>
  <c r="G36" i="1"/>
  <c r="E24" i="1"/>
  <c r="G17" i="1"/>
  <c r="E42" i="1"/>
  <c r="E39" i="1"/>
  <c r="E27" i="1"/>
  <c r="E36" i="1"/>
  <c r="G143" i="1"/>
  <c r="E140" i="1"/>
  <c r="E136" i="1" s="1"/>
  <c r="G147" i="1"/>
  <c r="M92" i="1"/>
  <c r="P96" i="1"/>
  <c r="K22" i="1"/>
  <c r="P132" i="1"/>
  <c r="E94" i="1"/>
  <c r="E90" i="1" s="1"/>
  <c r="G93" i="1"/>
  <c r="E67" i="1"/>
  <c r="G60" i="1"/>
  <c r="G59" i="1" s="1"/>
  <c r="E76" i="1"/>
  <c r="E75" i="1" s="1"/>
  <c r="G120" i="1"/>
  <c r="G16" i="1"/>
  <c r="G38" i="1"/>
  <c r="G70" i="1"/>
  <c r="G69" i="1" s="1"/>
  <c r="E83" i="1"/>
  <c r="E23" i="1"/>
  <c r="G26" i="1"/>
  <c r="G25" i="1" s="1"/>
  <c r="E44" i="1"/>
  <c r="P44" i="1" s="1"/>
  <c r="E70" i="1"/>
  <c r="E69" i="1" s="1"/>
  <c r="G83" i="1"/>
  <c r="G41" i="1"/>
  <c r="E16" i="1"/>
  <c r="G67" i="1"/>
  <c r="E120" i="1"/>
  <c r="P120" i="1" s="1"/>
  <c r="P113" i="1" s="1"/>
  <c r="G35" i="1"/>
  <c r="G76" i="1"/>
  <c r="G75" i="1" s="1"/>
  <c r="E60" i="1"/>
  <c r="E59" i="1" s="1"/>
  <c r="G23" i="1"/>
  <c r="G51" i="1"/>
  <c r="E123" i="1"/>
  <c r="P123" i="1" s="1"/>
  <c r="E51" i="1"/>
  <c r="P51" i="1" s="1"/>
  <c r="E41" i="1"/>
  <c r="P41" i="1" s="1"/>
  <c r="E26" i="1"/>
  <c r="P26" i="1" s="1"/>
  <c r="E35" i="1"/>
  <c r="E38" i="1"/>
  <c r="E37" i="1" s="1"/>
  <c r="G142" i="1"/>
  <c r="E139" i="1"/>
  <c r="E135" i="1" s="1"/>
  <c r="G146" i="1"/>
  <c r="M128" i="1"/>
  <c r="K141" i="1"/>
  <c r="K138" i="1"/>
  <c r="K37" i="1"/>
  <c r="P163" i="1"/>
  <c r="M85" i="1"/>
  <c r="K46" i="1"/>
  <c r="P47" i="1"/>
  <c r="I95" i="1"/>
  <c r="K72" i="1"/>
  <c r="G18" i="2"/>
  <c r="G19" i="2"/>
  <c r="C169" i="1" l="1"/>
  <c r="E80" i="1"/>
  <c r="M104" i="1"/>
  <c r="P70" i="1"/>
  <c r="P146" i="1"/>
  <c r="G145" i="1"/>
  <c r="M112" i="1"/>
  <c r="M110" i="1"/>
  <c r="E20" i="1"/>
  <c r="P139" i="1"/>
  <c r="P38" i="1"/>
  <c r="E89" i="1"/>
  <c r="E92" i="1"/>
  <c r="G141" i="1"/>
  <c r="E119" i="1"/>
  <c r="E22" i="1"/>
  <c r="E145" i="1"/>
  <c r="P23" i="1"/>
  <c r="P19" i="1" s="1"/>
  <c r="P60" i="1"/>
  <c r="P79" i="1" s="1"/>
  <c r="E165" i="1"/>
  <c r="P166" i="1"/>
  <c r="G138" i="1"/>
  <c r="G134" i="1" s="1"/>
  <c r="E105" i="1"/>
  <c r="P76" i="1"/>
  <c r="E113" i="1"/>
  <c r="K110" i="1"/>
  <c r="K170" i="1" s="1"/>
  <c r="K168" i="1" s="1"/>
  <c r="E106" i="1"/>
  <c r="K169" i="1"/>
  <c r="M108" i="1"/>
  <c r="E15" i="1"/>
  <c r="P150" i="1"/>
  <c r="E114" i="1"/>
  <c r="E110" i="1" s="1"/>
  <c r="M80" i="1"/>
  <c r="M78" i="1" s="1"/>
  <c r="G80" i="1"/>
  <c r="G89" i="1"/>
  <c r="G88" i="1" s="1"/>
  <c r="G92" i="1"/>
  <c r="I88" i="1"/>
  <c r="I79" i="1"/>
  <c r="P83" i="1"/>
  <c r="K134" i="1"/>
  <c r="P35" i="1"/>
  <c r="G82" i="1"/>
  <c r="G15" i="1"/>
  <c r="I108" i="1"/>
  <c r="G135" i="1"/>
  <c r="K112" i="1"/>
  <c r="G63" i="1"/>
  <c r="G79" i="1" s="1"/>
  <c r="E63" i="1"/>
  <c r="E79" i="1" s="1"/>
  <c r="E78" i="1" s="1"/>
  <c r="P67" i="1"/>
  <c r="P63" i="1" s="1"/>
  <c r="E82" i="1"/>
  <c r="G40" i="1"/>
  <c r="G19" i="1"/>
  <c r="G22" i="1"/>
  <c r="E19" i="1"/>
  <c r="G20" i="1"/>
  <c r="E40" i="1"/>
  <c r="E34" i="1"/>
  <c r="K18" i="1"/>
  <c r="P93" i="1"/>
  <c r="E25" i="1"/>
  <c r="G37" i="1"/>
  <c r="E66" i="1"/>
  <c r="G66" i="1"/>
  <c r="G119" i="1"/>
  <c r="G113" i="1"/>
  <c r="G112" i="1" s="1"/>
  <c r="E141" i="1"/>
  <c r="E122" i="1"/>
  <c r="E43" i="1"/>
  <c r="P16" i="1"/>
  <c r="I104" i="1"/>
  <c r="P46" i="1"/>
  <c r="K88" i="1"/>
  <c r="E138" i="1"/>
  <c r="E134" i="1" s="1"/>
  <c r="E50" i="1"/>
  <c r="G136" i="1"/>
  <c r="G110" i="1" s="1"/>
  <c r="M88" i="1"/>
  <c r="K62" i="1"/>
  <c r="G50" i="1"/>
  <c r="G34" i="1"/>
  <c r="G16" i="2"/>
  <c r="P89" i="1" l="1"/>
  <c r="I78" i="1"/>
  <c r="E109" i="1"/>
  <c r="E108" i="1" s="1"/>
  <c r="E112" i="1"/>
  <c r="C167" i="1"/>
  <c r="C161" i="1"/>
  <c r="C159" i="1" s="1"/>
  <c r="G170" i="1"/>
  <c r="G105" i="1"/>
  <c r="G104" i="1" s="1"/>
  <c r="G78" i="1"/>
  <c r="K108" i="1"/>
  <c r="P105" i="1"/>
  <c r="E62" i="1"/>
  <c r="G62" i="1"/>
  <c r="P135" i="1"/>
  <c r="P109" i="1" s="1"/>
  <c r="G109" i="1"/>
  <c r="G108" i="1" s="1"/>
  <c r="E18" i="1"/>
  <c r="E104" i="1"/>
  <c r="E88" i="1"/>
  <c r="C147" i="1"/>
  <c r="C124" i="1"/>
  <c r="C103" i="1"/>
  <c r="P103" i="1" s="1"/>
  <c r="P101" i="1" s="1"/>
  <c r="C97" i="1"/>
  <c r="C95" i="1" s="1"/>
  <c r="C87" i="1"/>
  <c r="C85" i="1" s="1"/>
  <c r="P85" i="1" s="1"/>
  <c r="C77" i="1"/>
  <c r="P77" i="1" s="1"/>
  <c r="C74" i="1"/>
  <c r="P74" i="1" s="1"/>
  <c r="C68" i="1"/>
  <c r="C58" i="1"/>
  <c r="P58" i="1" s="1"/>
  <c r="C24" i="1"/>
  <c r="P24" i="1" s="1"/>
  <c r="C100" i="1"/>
  <c r="C98" i="1" s="1"/>
  <c r="C71" i="1"/>
  <c r="P71" i="1" s="1"/>
  <c r="C155" i="1"/>
  <c r="C153" i="1" s="1"/>
  <c r="C133" i="1"/>
  <c r="C131" i="1" s="1"/>
  <c r="C42" i="1"/>
  <c r="P42" i="1" s="1"/>
  <c r="C33" i="1"/>
  <c r="P33" i="1" s="1"/>
  <c r="P161" i="1"/>
  <c r="C143" i="1"/>
  <c r="C52" i="1"/>
  <c r="P52" i="1" s="1"/>
  <c r="C39" i="1"/>
  <c r="C84" i="1"/>
  <c r="C55" i="1"/>
  <c r="P55" i="1" s="1"/>
  <c r="C158" i="1"/>
  <c r="C156" i="1" s="1"/>
  <c r="C121" i="1"/>
  <c r="P121" i="1" s="1"/>
  <c r="P119" i="1" s="1"/>
  <c r="C17" i="1"/>
  <c r="P17" i="1" s="1"/>
  <c r="C130" i="1"/>
  <c r="C140" i="1"/>
  <c r="C27" i="1"/>
  <c r="C94" i="1"/>
  <c r="C118" i="1"/>
  <c r="C114" i="1" s="1"/>
  <c r="C61" i="1"/>
  <c r="P61" i="1" s="1"/>
  <c r="C127" i="1"/>
  <c r="C125" i="1" s="1"/>
  <c r="C164" i="1"/>
  <c r="C162" i="1" s="1"/>
  <c r="C36" i="1"/>
  <c r="C45" i="1"/>
  <c r="C30" i="1"/>
  <c r="P159" i="1"/>
  <c r="G18" i="1"/>
  <c r="E150" i="1"/>
  <c r="E151" i="1"/>
  <c r="E170" i="1" s="1"/>
  <c r="E149" i="1"/>
  <c r="H150" i="1"/>
  <c r="H169" i="1" s="1"/>
  <c r="H149" i="1"/>
  <c r="H151" i="1"/>
  <c r="H170" i="1" s="1"/>
  <c r="I150" i="1"/>
  <c r="I169" i="1" s="1"/>
  <c r="I151" i="1"/>
  <c r="I170" i="1" s="1"/>
  <c r="I149" i="1"/>
  <c r="F151" i="1"/>
  <c r="F170" i="1" s="1"/>
  <c r="F149" i="1"/>
  <c r="F150" i="1"/>
  <c r="F169" i="1" s="1"/>
  <c r="N150" i="1"/>
  <c r="N169" i="1" s="1"/>
  <c r="N149" i="1"/>
  <c r="N151" i="1"/>
  <c r="N170" i="1" s="1"/>
  <c r="M151" i="1"/>
  <c r="M170" i="1" s="1"/>
  <c r="M168" i="1" s="1"/>
  <c r="M150" i="1"/>
  <c r="M169" i="1" s="1"/>
  <c r="M149" i="1"/>
  <c r="O151" i="1"/>
  <c r="O170" i="1" s="1"/>
  <c r="O150" i="1"/>
  <c r="O169" i="1" s="1"/>
  <c r="O149" i="1"/>
  <c r="J150" i="1"/>
  <c r="J169" i="1" s="1"/>
  <c r="J151" i="1"/>
  <c r="J170" i="1" s="1"/>
  <c r="J149" i="1"/>
  <c r="P39" i="1" l="1"/>
  <c r="C37" i="1"/>
  <c r="P84" i="1"/>
  <c r="C82" i="1"/>
  <c r="P82" i="1" s="1"/>
  <c r="E169" i="1"/>
  <c r="C136" i="1"/>
  <c r="P167" i="1"/>
  <c r="C165" i="1"/>
  <c r="P124" i="1"/>
  <c r="C122" i="1"/>
  <c r="P122" i="1" s="1"/>
  <c r="P165" i="1"/>
  <c r="E168" i="1"/>
  <c r="C151" i="1"/>
  <c r="C149" i="1" s="1"/>
  <c r="I168" i="1"/>
  <c r="G169" i="1"/>
  <c r="G168" i="1" s="1"/>
  <c r="C90" i="1"/>
  <c r="C88" i="1" s="1"/>
  <c r="P94" i="1"/>
  <c r="P92" i="1" s="1"/>
  <c r="P87" i="1"/>
  <c r="C53" i="1"/>
  <c r="P53" i="1" s="1"/>
  <c r="P143" i="1"/>
  <c r="P141" i="1" s="1"/>
  <c r="C141" i="1"/>
  <c r="C64" i="1"/>
  <c r="C62" i="1" s="1"/>
  <c r="C20" i="1"/>
  <c r="C18" i="1" s="1"/>
  <c r="P153" i="1"/>
  <c r="P158" i="1"/>
  <c r="P156" i="1"/>
  <c r="P45" i="1"/>
  <c r="P43" i="1" s="1"/>
  <c r="C43" i="1"/>
  <c r="C138" i="1"/>
  <c r="C134" i="1" s="1"/>
  <c r="P140" i="1"/>
  <c r="P138" i="1" s="1"/>
  <c r="C119" i="1"/>
  <c r="C56" i="1"/>
  <c r="P56" i="1" s="1"/>
  <c r="P147" i="1"/>
  <c r="C145" i="1"/>
  <c r="P145" i="1" s="1"/>
  <c r="P36" i="1"/>
  <c r="C34" i="1"/>
  <c r="P34" i="1" s="1"/>
  <c r="C112" i="1"/>
  <c r="P118" i="1"/>
  <c r="C116" i="1"/>
  <c r="P116" i="1" s="1"/>
  <c r="C50" i="1"/>
  <c r="C31" i="1"/>
  <c r="P31" i="1" s="1"/>
  <c r="P69" i="1"/>
  <c r="C69" i="1"/>
  <c r="P97" i="1"/>
  <c r="P95" i="1" s="1"/>
  <c r="P164" i="1"/>
  <c r="P162" i="1"/>
  <c r="C92" i="1"/>
  <c r="C128" i="1"/>
  <c r="P128" i="1" s="1"/>
  <c r="P130" i="1"/>
  <c r="C40" i="1"/>
  <c r="P40" i="1" s="1"/>
  <c r="P98" i="1"/>
  <c r="P100" i="1"/>
  <c r="C72" i="1"/>
  <c r="P72" i="1" s="1"/>
  <c r="C101" i="1"/>
  <c r="C59" i="1"/>
  <c r="P59" i="1" s="1"/>
  <c r="P37" i="1"/>
  <c r="P155" i="1"/>
  <c r="P151" i="1" s="1"/>
  <c r="P68" i="1"/>
  <c r="C66" i="1"/>
  <c r="P30" i="1"/>
  <c r="P28" i="1" s="1"/>
  <c r="C28" i="1"/>
  <c r="P127" i="1"/>
  <c r="P125" i="1"/>
  <c r="P27" i="1"/>
  <c r="P20" i="1" s="1"/>
  <c r="C25" i="1"/>
  <c r="P25" i="1" s="1"/>
  <c r="C15" i="1"/>
  <c r="P15" i="1" s="1"/>
  <c r="P133" i="1"/>
  <c r="P131" i="1"/>
  <c r="C22" i="1"/>
  <c r="C75" i="1"/>
  <c r="P75" i="1" s="1"/>
  <c r="P169" i="1"/>
  <c r="J168" i="1"/>
  <c r="O168" i="1"/>
  <c r="N168" i="1"/>
  <c r="F168" i="1"/>
  <c r="H168" i="1"/>
  <c r="P114" i="1" l="1"/>
  <c r="P112" i="1" s="1"/>
  <c r="C106" i="1"/>
  <c r="P149" i="1"/>
  <c r="C110" i="1"/>
  <c r="C108" i="1" s="1"/>
  <c r="C80" i="1"/>
  <c r="C78" i="1" s="1"/>
  <c r="P50" i="1"/>
  <c r="P136" i="1"/>
  <c r="P134" i="1"/>
  <c r="P18" i="1"/>
  <c r="P22" i="1"/>
  <c r="P90" i="1"/>
  <c r="P106" i="1" s="1"/>
  <c r="P104" i="1" s="1"/>
  <c r="P64" i="1"/>
  <c r="P66" i="1"/>
  <c r="P62" i="1" s="1"/>
  <c r="C104" i="1"/>
  <c r="P80" i="1" l="1"/>
  <c r="P78" i="1" s="1"/>
  <c r="C170" i="1"/>
  <c r="C168" i="1" s="1"/>
  <c r="P110" i="1"/>
  <c r="P108" i="1" s="1"/>
  <c r="P88" i="1"/>
  <c r="P170" i="1" l="1"/>
  <c r="P168" i="1" s="1"/>
</calcChain>
</file>

<file path=xl/sharedStrings.xml><?xml version="1.0" encoding="utf-8"?>
<sst xmlns="http://schemas.openxmlformats.org/spreadsheetml/2006/main" count="224" uniqueCount="92">
  <si>
    <t>Наименование объектов</t>
  </si>
  <si>
    <t>Электроэнергия</t>
  </si>
  <si>
    <t>Отопление</t>
  </si>
  <si>
    <t xml:space="preserve">ГВС                 </t>
  </si>
  <si>
    <t>Холодная вода</t>
  </si>
  <si>
    <t>Водоотведение</t>
  </si>
  <si>
    <t>Гкал.</t>
  </si>
  <si>
    <t>тыс.</t>
  </si>
  <si>
    <t>куб. м.</t>
  </si>
  <si>
    <t>МУНИЦИПАЛЬНОЕ УПРАВЛЕНИЕ</t>
  </si>
  <si>
    <t>ОБРАЗОВАНИЕ</t>
  </si>
  <si>
    <t>в том числе:</t>
  </si>
  <si>
    <t>КУЛЬТУРА</t>
  </si>
  <si>
    <t>СРЕДСТВА МАССОВОЙ ИНФОРМАЦИИ</t>
  </si>
  <si>
    <t>ПРОЧИЕ</t>
  </si>
  <si>
    <t>п. Стекольный</t>
  </si>
  <si>
    <t>п. Талая</t>
  </si>
  <si>
    <t>кВт/час</t>
  </si>
  <si>
    <t>п. Палатка</t>
  </si>
  <si>
    <t>ВСЕГО ПО ОКРУГУ:</t>
  </si>
  <si>
    <t>№ п/п</t>
  </si>
  <si>
    <t>Наименование показателя</t>
  </si>
  <si>
    <t>Населенный пункт</t>
  </si>
  <si>
    <t>Тепловая энергия</t>
  </si>
  <si>
    <t>с. Хасын</t>
  </si>
  <si>
    <t>Водоснабжение (Холодная вода)</t>
  </si>
  <si>
    <t>Водоотведение (Вывоз ЖБО)</t>
  </si>
  <si>
    <t>Электроснабжение (ДЭС)</t>
  </si>
  <si>
    <t>СПОРТ</t>
  </si>
  <si>
    <t>Фонтаны, водопад</t>
  </si>
  <si>
    <t>вывоз ТКО</t>
  </si>
  <si>
    <t>Вывоз ТКО</t>
  </si>
  <si>
    <t>п. Хасын</t>
  </si>
  <si>
    <t>к постановлению Администрации</t>
  </si>
  <si>
    <t>Здание Администрации Хасынского муниципального округа Магаданской области , п. Палатка, ул. Ленина, д. 76</t>
  </si>
  <si>
    <t>Собрание представителей Хасынского муниципального округа Магаданской области, , п. Палатка,  ул. Центральная, д. 24</t>
  </si>
  <si>
    <t xml:space="preserve">Отдел ЗАГС Администрации Хасынского муниципального округа Магаданской области, п. Палатка, ул. Космонавтов, д. 11  </t>
  </si>
  <si>
    <t xml:space="preserve">БАНЯ , п. Палатка, ул. Пионерская, д. 24            </t>
  </si>
  <si>
    <t>Муниципальное бюджетное учреждение культуры «Дом культуры пос. Стекольный», п. Стекольный, ул. Советская, д. 7</t>
  </si>
  <si>
    <t>Муниципальное бюджетное учреждение культуры «Хасынская централизованная библиотечная система», п. Палатка, ул. Юбилейная, д. 10</t>
  </si>
  <si>
    <t>Центральная библиотека                        п. Палатка, ул. Юбилейная, д. 10</t>
  </si>
  <si>
    <t>Библиотека-филиал № 1 п. Стекольный</t>
  </si>
  <si>
    <t>Библиотека-филиал № 2 п. Талая</t>
  </si>
  <si>
    <t>Пункт выдачи в п. Хасын</t>
  </si>
  <si>
    <t>Муниципальное бюджетное учреждение дополнительного образования 
«Хасынская спортивная школа»
п. Палатка, ул. Почтовая, д. 1</t>
  </si>
  <si>
    <t>Муниципальное казенное учреждение Физкультурно-оздоровительный комплекс с плавательным бассейном «Арбат»,
п. Палатка, ул. Почтовая, д. 4</t>
  </si>
  <si>
    <t xml:space="preserve">Муниципальное автономное учреждение «Редакция газеты «Заря Севера» Хасынского муниципального округа», п. Палатка, ул. Центральная, д. 30                                              </t>
  </si>
  <si>
    <t>тыс.      рублей</t>
  </si>
  <si>
    <t>рублей</t>
  </si>
  <si>
    <t>тыс. рублей</t>
  </si>
  <si>
    <t>Итого, тыс. рублей</t>
  </si>
  <si>
    <t xml:space="preserve">     Хасынского муниципального </t>
  </si>
  <si>
    <t xml:space="preserve">     округа Магаданской области</t>
  </si>
  <si>
    <t xml:space="preserve">       от _____________ № ____</t>
  </si>
  <si>
    <t>ГАРАЖИ (п. Палатка: ул. Юбилейная, д. 21, д. 25, ул. Школьная, д. 5, ул. Юбилейная, д. 16, ул. Ленина, д. 74, д. 76)</t>
  </si>
  <si>
    <t>Муниципальное бюджетное учреждение дополнительного образования 
«Хасынская спортивная школа» Лига, п. Палатка, ул. Почтовая, д. 1</t>
  </si>
  <si>
    <t>ВСЕГО ОБРАЗОВАНИЕ:</t>
  </si>
  <si>
    <t>ВСЕГО КУЛЬТУРА:</t>
  </si>
  <si>
    <t>ВСЕГО СПОРТ:</t>
  </si>
  <si>
    <t>Управление имущественных и земельных отношений Хасынского 
муниципального округа Магаданской области                                  (пустующий жилфонд)</t>
  </si>
  <si>
    <t>Управление жизнеобеспечения территории Администрации 
Хасынского муниципального округа Магаданской области                                (уличное освещение)</t>
  </si>
  <si>
    <t>Муниципальное казенное учреждение Физкультурно-оздоровительный комплекс с плавательным бассейном «Арбат», п. Палатка, ул. Почтовая, д. 7</t>
  </si>
  <si>
    <t>Муниципальное казенное учреждение «Управление по обеспечению деятельности органов местного самоуправления Хасынского муниципального округа Магаданской области», п. Палатка, ул. Юбилейная, д. 16</t>
  </si>
  <si>
    <t>Муниципальное бюджетное дошкольное образовательное учреждение «Детский сад № 1», п. Палатка, ул. Юбилейная, д. 16а</t>
  </si>
  <si>
    <t xml:space="preserve">Муниципальное бюджетное дошкольное образовательное учреждение «Светлячок», п. Стекольный, ул. Зеленая, д. 18        </t>
  </si>
  <si>
    <t>Муниципальное бюджетное дошкольное образовательное учреждение «Детский сад» п. Хасын, ул. Геологов, д. 39</t>
  </si>
  <si>
    <t xml:space="preserve">Муниципальное бюджетное образовательное учреждение «СОШ № 1» п. Палатка, ул. Ленина, д. 44                         </t>
  </si>
  <si>
    <t>Муниципальное бюджетное образовательное учреждение «СОШ» п. Стекольный, ул. Советская, д. 10</t>
  </si>
  <si>
    <t>Муниципальное бюджетное учреждение дополнительного образования «Хасынский центр детского творчества», п. Палатка, ул. Школьная, д. 7</t>
  </si>
  <si>
    <t>Муниципальное бюджетное учреждение культуры «Дом культуры Хасынского муниципального округа Магаданской области», п. Палатка, ул. Ленина, д. 80</t>
  </si>
  <si>
    <t>Муниципальное бюджетное учреждение дополнительного образования 
«Хасынская спортивная школа» Балок футбольный (стадион)              п. Палатка, ул. Юбилейная</t>
  </si>
  <si>
    <t>Муниципальное бюджетное учреждение дополнительного образования 
«Хасынская спортивная школа» Лыжная база, п. Палатка, ул. Ленина, д. 74</t>
  </si>
  <si>
    <t>Муниципальное бюджетное учреждение дополнительного образования 
«Хасынская спортивная школа» Хоккейна площадка, п.  Палатка, ул. Заречная</t>
  </si>
  <si>
    <t>Муниципальное бюджетное учреждение дополнительного образования 
«Хасынская спортивная школа» Лыжная база (Хасын), п. Хасын, ул. Геологов, д. 39</t>
  </si>
  <si>
    <t>Муниципальное бюджетное учреждение дополнительного образования 
«Хасынская спортивная школа» Хоккейная площадка Балок 1,             п. Хасын, ул. Цареградского</t>
  </si>
  <si>
    <t>Муниципальное казенное учреждение «Централизованная бухгалтерия 
Хасынского муниципального округа Магаданской области»
п. Палатка, ул. Ленина, д. 74</t>
  </si>
  <si>
    <t>Муниципальное бюджетное образовательное учреждение «СОШ № 2» п. Палатка</t>
  </si>
  <si>
    <t>Муниципальное бюджетное образовательное учреждение «СОШ № 2» п. Палатка, ул. Ленина, д. 1</t>
  </si>
  <si>
    <t>Муниципальное бюджетное образовательное учреждение «СОШ № 2» п. Палатка, ул. Ленина, д. 62</t>
  </si>
  <si>
    <t>Территориальный отдел п. Талая Администрации Хасынского 
муниципального округа Магаданской области
п. Талая, ул. Зеленая, д. 6</t>
  </si>
  <si>
    <t>Территориальный отдел п. Стекольный Администрации 
Хасынского муниципального округа Магаданской области
п. Стекольный, ул. Советская, д. 5</t>
  </si>
  <si>
    <t>Здание Муниципального казенного учреждения «Управление по обеспечению деятельности органов местного самоуправления Хасынского муниципального округа Магаданской области», п. Палатка, ул. Юбилейная, д. 16</t>
  </si>
  <si>
    <t>Муниципальное казенное учреждение Физкультурно-оздоровительный комплекс с плавательным бассейном «Арбат», п. Палатка</t>
  </si>
  <si>
    <t>Лимиты потребления энергоресурсов и коммунальных услуг на 2027 год</t>
  </si>
  <si>
    <t>1е полугодие</t>
  </si>
  <si>
    <t xml:space="preserve">2е полугодие </t>
  </si>
  <si>
    <t>1 полугодие (с НДС)</t>
  </si>
  <si>
    <t>2 полугодие  (с НДС)</t>
  </si>
  <si>
    <t>1 полугодие (без НДС)</t>
  </si>
  <si>
    <t>2 полугодие (без НДС)</t>
  </si>
  <si>
    <t>Тарифы на 2027 год</t>
  </si>
  <si>
    <t xml:space="preserve">              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</si>
</sst>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b/>
      <sz val="14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2" borderId="0" applyNumberFormat="0" applyBorder="0" applyAlignment="0" applyProtection="0"/>
  </cellStyleXfs>
  <cellXfs count="180">
    <xf numFmtId="0" fontId="0" fillId="0" borderId="0" xfId="0"/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7" fillId="3" borderId="0" xfId="0" applyFont="1" applyFill="1" applyAlignment="1">
      <alignment vertical="center"/>
    </xf>
    <xf numFmtId="4" fontId="10" fillId="4" borderId="1" xfId="0" applyNumberFormat="1" applyFont="1" applyFill="1" applyBorder="1" applyAlignment="1">
      <alignment horizontal="center" vertical="center"/>
    </xf>
    <xf numFmtId="4" fontId="10" fillId="5" borderId="1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7" borderId="1" xfId="0" applyNumberFormat="1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/>
    </xf>
    <xf numFmtId="4" fontId="2" fillId="8" borderId="1" xfId="0" applyNumberFormat="1" applyFont="1" applyFill="1" applyBorder="1" applyAlignment="1">
      <alignment horizontal="center" vertical="center"/>
    </xf>
    <xf numFmtId="4" fontId="10" fillId="8" borderId="1" xfId="0" applyNumberFormat="1" applyFont="1" applyFill="1" applyBorder="1" applyAlignment="1">
      <alignment horizontal="center" vertical="center"/>
    </xf>
    <xf numFmtId="4" fontId="11" fillId="8" borderId="1" xfId="0" applyNumberFormat="1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/>
    </xf>
    <xf numFmtId="4" fontId="2" fillId="4" borderId="30" xfId="0" applyNumberFormat="1" applyFont="1" applyFill="1" applyBorder="1" applyAlignment="1">
      <alignment horizontal="center" vertical="center"/>
    </xf>
    <xf numFmtId="4" fontId="10" fillId="4" borderId="30" xfId="0" applyNumberFormat="1" applyFont="1" applyFill="1" applyBorder="1" applyAlignment="1">
      <alignment horizontal="center" vertical="center"/>
    </xf>
    <xf numFmtId="4" fontId="2" fillId="4" borderId="31" xfId="0" applyNumberFormat="1" applyFont="1" applyFill="1" applyBorder="1" applyAlignment="1">
      <alignment horizontal="center" vertical="center"/>
    </xf>
    <xf numFmtId="4" fontId="2" fillId="4" borderId="20" xfId="0" applyNumberFormat="1" applyFont="1" applyFill="1" applyBorder="1" applyAlignment="1">
      <alignment horizontal="center" vertical="center"/>
    </xf>
    <xf numFmtId="4" fontId="2" fillId="4" borderId="2" xfId="0" applyNumberFormat="1" applyFont="1" applyFill="1" applyBorder="1" applyAlignment="1">
      <alignment horizontal="center" vertical="center"/>
    </xf>
    <xf numFmtId="4" fontId="10" fillId="4" borderId="2" xfId="0" applyNumberFormat="1" applyFont="1" applyFill="1" applyBorder="1" applyAlignment="1">
      <alignment horizontal="center" vertical="center"/>
    </xf>
    <xf numFmtId="4" fontId="2" fillId="4" borderId="32" xfId="0" applyNumberFormat="1" applyFont="1" applyFill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/>
    </xf>
    <xf numFmtId="4" fontId="2" fillId="5" borderId="30" xfId="0" applyNumberFormat="1" applyFont="1" applyFill="1" applyBorder="1" applyAlignment="1">
      <alignment horizontal="center" vertical="center"/>
    </xf>
    <xf numFmtId="4" fontId="10" fillId="5" borderId="30" xfId="0" applyNumberFormat="1" applyFont="1" applyFill="1" applyBorder="1" applyAlignment="1">
      <alignment horizontal="center" vertical="center"/>
    </xf>
    <xf numFmtId="4" fontId="2" fillId="5" borderId="31" xfId="0" applyNumberFormat="1" applyFont="1" applyFill="1" applyBorder="1" applyAlignment="1">
      <alignment horizontal="center" vertical="center"/>
    </xf>
    <xf numFmtId="4" fontId="2" fillId="5" borderId="20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10" fillId="5" borderId="2" xfId="0" applyNumberFormat="1" applyFont="1" applyFill="1" applyBorder="1" applyAlignment="1">
      <alignment horizontal="center" vertical="center"/>
    </xf>
    <xf numFmtId="4" fontId="2" fillId="5" borderId="32" xfId="0" applyNumberFormat="1" applyFont="1" applyFill="1" applyBorder="1" applyAlignment="1">
      <alignment horizontal="center" vertical="center"/>
    </xf>
    <xf numFmtId="0" fontId="2" fillId="7" borderId="38" xfId="0" applyFont="1" applyFill="1" applyBorder="1" applyAlignment="1">
      <alignment horizontal="center" vertical="center"/>
    </xf>
    <xf numFmtId="4" fontId="2" fillId="7" borderId="30" xfId="0" applyNumberFormat="1" applyFont="1" applyFill="1" applyBorder="1" applyAlignment="1">
      <alignment horizontal="center" vertical="center"/>
    </xf>
    <xf numFmtId="4" fontId="10" fillId="7" borderId="30" xfId="0" applyNumberFormat="1" applyFont="1" applyFill="1" applyBorder="1" applyAlignment="1">
      <alignment horizontal="center" vertical="center"/>
    </xf>
    <xf numFmtId="4" fontId="2" fillId="7" borderId="31" xfId="0" applyNumberFormat="1" applyFont="1" applyFill="1" applyBorder="1" applyAlignment="1">
      <alignment horizontal="center" vertical="center"/>
    </xf>
    <xf numFmtId="4" fontId="2" fillId="7" borderId="20" xfId="0" applyNumberFormat="1" applyFont="1" applyFill="1" applyBorder="1" applyAlignment="1">
      <alignment horizontal="center" vertical="center"/>
    </xf>
    <xf numFmtId="4" fontId="2" fillId="7" borderId="2" xfId="0" applyNumberFormat="1" applyFont="1" applyFill="1" applyBorder="1" applyAlignment="1">
      <alignment horizontal="center" vertical="center"/>
    </xf>
    <xf numFmtId="4" fontId="10" fillId="7" borderId="2" xfId="0" applyNumberFormat="1" applyFont="1" applyFill="1" applyBorder="1" applyAlignment="1">
      <alignment horizontal="center" vertical="center"/>
    </xf>
    <xf numFmtId="4" fontId="2" fillId="7" borderId="32" xfId="0" applyNumberFormat="1" applyFont="1" applyFill="1" applyBorder="1" applyAlignment="1">
      <alignment horizontal="center" vertical="center"/>
    </xf>
    <xf numFmtId="0" fontId="2" fillId="8" borderId="38" xfId="0" applyFont="1" applyFill="1" applyBorder="1" applyAlignment="1">
      <alignment horizontal="center" vertical="center"/>
    </xf>
    <xf numFmtId="4" fontId="2" fillId="8" borderId="30" xfId="0" applyNumberFormat="1" applyFont="1" applyFill="1" applyBorder="1" applyAlignment="1">
      <alignment horizontal="center" vertical="center"/>
    </xf>
    <xf numFmtId="4" fontId="10" fillId="8" borderId="30" xfId="0" applyNumberFormat="1" applyFont="1" applyFill="1" applyBorder="1" applyAlignment="1">
      <alignment horizontal="center" vertical="center"/>
    </xf>
    <xf numFmtId="4" fontId="2" fillId="8" borderId="31" xfId="0" applyNumberFormat="1" applyFont="1" applyFill="1" applyBorder="1" applyAlignment="1">
      <alignment horizontal="center" vertical="center"/>
    </xf>
    <xf numFmtId="4" fontId="2" fillId="8" borderId="20" xfId="0" applyNumberFormat="1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/>
    </xf>
    <xf numFmtId="4" fontId="2" fillId="8" borderId="2" xfId="0" applyNumberFormat="1" applyFont="1" applyFill="1" applyBorder="1" applyAlignment="1">
      <alignment horizontal="center" vertical="center"/>
    </xf>
    <xf numFmtId="4" fontId="10" fillId="8" borderId="2" xfId="0" applyNumberFormat="1" applyFont="1" applyFill="1" applyBorder="1" applyAlignment="1">
      <alignment horizontal="center" vertical="center"/>
    </xf>
    <xf numFmtId="4" fontId="2" fillId="8" borderId="32" xfId="0" applyNumberFormat="1" applyFont="1" applyFill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4" fontId="2" fillId="6" borderId="30" xfId="0" applyNumberFormat="1" applyFont="1" applyFill="1" applyBorder="1" applyAlignment="1">
      <alignment horizontal="center" vertical="center"/>
    </xf>
    <xf numFmtId="4" fontId="10" fillId="6" borderId="30" xfId="0" applyNumberFormat="1" applyFont="1" applyFill="1" applyBorder="1" applyAlignment="1">
      <alignment horizontal="center" vertical="center"/>
    </xf>
    <xf numFmtId="4" fontId="2" fillId="6" borderId="31" xfId="0" applyNumberFormat="1" applyFont="1" applyFill="1" applyBorder="1" applyAlignment="1">
      <alignment horizontal="center" vertical="center"/>
    </xf>
    <xf numFmtId="4" fontId="2" fillId="6" borderId="20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" fontId="10" fillId="6" borderId="2" xfId="0" applyNumberFormat="1" applyFont="1" applyFill="1" applyBorder="1" applyAlignment="1">
      <alignment horizontal="center" vertical="center"/>
    </xf>
    <xf numFmtId="4" fontId="2" fillId="6" borderId="32" xfId="0" applyNumberFormat="1" applyFont="1" applyFill="1" applyBorder="1" applyAlignment="1">
      <alignment horizontal="center" vertical="center"/>
    </xf>
    <xf numFmtId="0" fontId="11" fillId="8" borderId="19" xfId="0" applyFont="1" applyFill="1" applyBorder="1" applyAlignment="1">
      <alignment horizontal="center" vertical="center"/>
    </xf>
    <xf numFmtId="165" fontId="9" fillId="0" borderId="17" xfId="1" applyNumberFormat="1" applyFont="1" applyFill="1" applyBorder="1" applyAlignment="1">
      <alignment vertical="center" wrapText="1"/>
    </xf>
    <xf numFmtId="164" fontId="12" fillId="0" borderId="0" xfId="1" applyNumberFormat="1" applyFont="1" applyFill="1" applyBorder="1"/>
    <xf numFmtId="164" fontId="12" fillId="0" borderId="26" xfId="0" applyNumberFormat="1" applyFont="1" applyBorder="1"/>
    <xf numFmtId="164" fontId="12" fillId="0" borderId="0" xfId="0" applyNumberFormat="1" applyFont="1"/>
    <xf numFmtId="164" fontId="9" fillId="0" borderId="28" xfId="0" applyNumberFormat="1" applyFont="1" applyBorder="1" applyAlignment="1">
      <alignment vertical="center"/>
    </xf>
    <xf numFmtId="164" fontId="9" fillId="0" borderId="0" xfId="0" applyNumberFormat="1" applyFont="1"/>
    <xf numFmtId="164" fontId="9" fillId="0" borderId="0" xfId="0" applyNumberFormat="1" applyFont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1" fontId="9" fillId="0" borderId="28" xfId="0" applyNumberFormat="1" applyFont="1" applyBorder="1" applyAlignment="1">
      <alignment vertical="center"/>
    </xf>
    <xf numFmtId="1" fontId="9" fillId="0" borderId="5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165" fontId="9" fillId="0" borderId="29" xfId="0" applyNumberFormat="1" applyFont="1" applyBorder="1" applyAlignment="1">
      <alignment vertical="center" wrapText="1" shrinkToFit="1"/>
    </xf>
    <xf numFmtId="165" fontId="9" fillId="0" borderId="30" xfId="0" applyNumberFormat="1" applyFont="1" applyBorder="1" applyAlignment="1">
      <alignment horizontal="center" vertical="center" wrapText="1"/>
    </xf>
    <xf numFmtId="165" fontId="9" fillId="0" borderId="31" xfId="0" applyNumberFormat="1" applyFont="1" applyBorder="1" applyAlignment="1">
      <alignment horizontal="center" vertical="center" wrapText="1"/>
    </xf>
    <xf numFmtId="165" fontId="9" fillId="0" borderId="17" xfId="0" applyNumberFormat="1" applyFont="1" applyBorder="1" applyAlignment="1">
      <alignment horizontal="right" vertical="center" wrapText="1" indent="1" shrinkToFit="1"/>
    </xf>
    <xf numFmtId="165" fontId="9" fillId="0" borderId="1" xfId="0" applyNumberFormat="1" applyFont="1" applyBorder="1" applyAlignment="1">
      <alignment horizontal="center" vertical="center" wrapText="1"/>
    </xf>
    <xf numFmtId="165" fontId="9" fillId="0" borderId="20" xfId="0" applyNumberFormat="1" applyFont="1" applyBorder="1" applyAlignment="1">
      <alignment horizontal="center" vertical="center" wrapText="1"/>
    </xf>
    <xf numFmtId="165" fontId="9" fillId="0" borderId="12" xfId="0" applyNumberFormat="1" applyFont="1" applyBorder="1" applyAlignment="1">
      <alignment horizontal="right" vertical="center" wrapText="1" indent="1" shrinkToFit="1"/>
    </xf>
    <xf numFmtId="165" fontId="9" fillId="0" borderId="2" xfId="0" applyNumberFormat="1" applyFont="1" applyBorder="1" applyAlignment="1">
      <alignment horizontal="center" vertical="center" wrapText="1"/>
    </xf>
    <xf numFmtId="165" fontId="9" fillId="0" borderId="32" xfId="0" applyNumberFormat="1" applyFont="1" applyBorder="1" applyAlignment="1">
      <alignment horizontal="center" vertical="center" wrapText="1"/>
    </xf>
    <xf numFmtId="165" fontId="9" fillId="0" borderId="17" xfId="0" applyNumberFormat="1" applyFont="1" applyBorder="1" applyAlignment="1">
      <alignment horizontal="right" vertical="center" wrapText="1" shrinkToFit="1"/>
    </xf>
    <xf numFmtId="165" fontId="9" fillId="0" borderId="17" xfId="0" applyNumberFormat="1" applyFont="1" applyBorder="1" applyAlignment="1">
      <alignment vertical="center" wrapText="1" shrinkToFit="1"/>
    </xf>
    <xf numFmtId="165" fontId="9" fillId="0" borderId="24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/>
    <xf numFmtId="165" fontId="9" fillId="0" borderId="12" xfId="0" applyNumberFormat="1" applyFont="1" applyBorder="1" applyAlignment="1">
      <alignment horizontal="right" vertical="center" wrapText="1" shrinkToFit="1"/>
    </xf>
    <xf numFmtId="165" fontId="9" fillId="0" borderId="33" xfId="0" applyNumberFormat="1" applyFont="1" applyBorder="1" applyAlignment="1">
      <alignment horizontal="right" vertical="center" wrapText="1" shrinkToFit="1"/>
    </xf>
    <xf numFmtId="165" fontId="9" fillId="0" borderId="18" xfId="0" applyNumberFormat="1" applyFont="1" applyBorder="1" applyAlignment="1">
      <alignment horizontal="center" vertical="center" wrapText="1"/>
    </xf>
    <xf numFmtId="165" fontId="9" fillId="0" borderId="34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164" fontId="9" fillId="0" borderId="20" xfId="0" applyNumberFormat="1" applyFont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5" fontId="9" fillId="0" borderId="35" xfId="0" applyNumberFormat="1" applyFont="1" applyBorder="1" applyAlignment="1">
      <alignment vertical="center" wrapText="1" shrinkToFit="1"/>
    </xf>
    <xf numFmtId="165" fontId="9" fillId="0" borderId="24" xfId="0" applyNumberFormat="1" applyFont="1" applyBorder="1" applyAlignment="1">
      <alignment vertical="center" wrapText="1"/>
    </xf>
    <xf numFmtId="165" fontId="9" fillId="0" borderId="1" xfId="0" applyNumberFormat="1" applyFont="1" applyBorder="1" applyAlignment="1">
      <alignment horizontal="right" vertical="center" wrapText="1" shrinkToFit="1"/>
    </xf>
    <xf numFmtId="165" fontId="9" fillId="0" borderId="18" xfId="0" applyNumberFormat="1" applyFont="1" applyBorder="1" applyAlignment="1">
      <alignment horizontal="right" vertical="center" wrapText="1" shrinkToFit="1"/>
    </xf>
    <xf numFmtId="165" fontId="9" fillId="0" borderId="24" xfId="0" applyNumberFormat="1" applyFont="1" applyBorder="1" applyAlignment="1">
      <alignment vertical="center" wrapText="1" shrinkToFit="1"/>
    </xf>
    <xf numFmtId="165" fontId="9" fillId="0" borderId="1" xfId="0" applyNumberFormat="1" applyFont="1" applyBorder="1" applyAlignment="1">
      <alignment vertical="center" wrapText="1" shrinkToFit="1"/>
    </xf>
    <xf numFmtId="165" fontId="9" fillId="0" borderId="17" xfId="0" applyNumberFormat="1" applyFont="1" applyBorder="1" applyAlignment="1">
      <alignment vertical="center" wrapText="1"/>
    </xf>
    <xf numFmtId="165" fontId="9" fillId="0" borderId="29" xfId="0" applyNumberFormat="1" applyFont="1" applyBorder="1" applyAlignment="1">
      <alignment vertical="center" wrapText="1"/>
    </xf>
    <xf numFmtId="0" fontId="9" fillId="0" borderId="17" xfId="0" applyFont="1" applyBorder="1" applyAlignment="1">
      <alignment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164" fontId="9" fillId="0" borderId="1" xfId="0" applyNumberFormat="1" applyFont="1" applyBorder="1" applyAlignment="1">
      <alignment horizontal="center" vertical="center" wrapText="1" shrinkToFit="1"/>
    </xf>
    <xf numFmtId="164" fontId="9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 shrinkToFit="1"/>
    </xf>
    <xf numFmtId="165" fontId="9" fillId="0" borderId="7" xfId="0" applyNumberFormat="1" applyFont="1" applyBorder="1" applyAlignment="1">
      <alignment horizontal="center" vertical="center" wrapText="1"/>
    </xf>
    <xf numFmtId="165" fontId="9" fillId="3" borderId="24" xfId="0" applyNumberFormat="1" applyFont="1" applyFill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center" vertical="center" wrapText="1"/>
    </xf>
    <xf numFmtId="164" fontId="9" fillId="3" borderId="0" xfId="0" applyNumberFormat="1" applyFont="1" applyFill="1"/>
    <xf numFmtId="165" fontId="9" fillId="0" borderId="17" xfId="0" applyNumberFormat="1" applyFont="1" applyBorder="1" applyAlignment="1">
      <alignment horizontal="left" vertical="center" wrapText="1"/>
    </xf>
    <xf numFmtId="165" fontId="9" fillId="0" borderId="1" xfId="0" applyNumberFormat="1" applyFont="1" applyBorder="1" applyAlignment="1">
      <alignment horizontal="left" vertical="center" wrapText="1"/>
    </xf>
    <xf numFmtId="165" fontId="9" fillId="0" borderId="20" xfId="0" applyNumberFormat="1" applyFont="1" applyBorder="1" applyAlignment="1">
      <alignment horizontal="left" vertical="center" wrapText="1"/>
    </xf>
    <xf numFmtId="165" fontId="13" fillId="0" borderId="1" xfId="0" applyNumberFormat="1" applyFont="1" applyBorder="1" applyAlignment="1">
      <alignment horizontal="left" vertical="center" wrapText="1"/>
    </xf>
    <xf numFmtId="165" fontId="13" fillId="0" borderId="20" xfId="0" applyNumberFormat="1" applyFont="1" applyBorder="1" applyAlignment="1">
      <alignment horizontal="left" vertical="center" wrapText="1"/>
    </xf>
    <xf numFmtId="165" fontId="9" fillId="0" borderId="8" xfId="0" applyNumberFormat="1" applyFont="1" applyBorder="1" applyAlignment="1">
      <alignment horizontal="center" vertical="center" wrapText="1"/>
    </xf>
    <xf numFmtId="165" fontId="9" fillId="0" borderId="9" xfId="0" applyNumberFormat="1" applyFont="1" applyBorder="1" applyAlignment="1">
      <alignment horizontal="center" vertical="center" wrapText="1"/>
    </xf>
    <xf numFmtId="165" fontId="9" fillId="0" borderId="36" xfId="0" applyNumberFormat="1" applyFont="1" applyBorder="1" applyAlignment="1">
      <alignment horizontal="center" vertical="center" wrapText="1"/>
    </xf>
    <xf numFmtId="165" fontId="12" fillId="0" borderId="36" xfId="0" applyNumberFormat="1" applyFont="1" applyBorder="1" applyAlignment="1">
      <alignment horizontal="center" vertical="center" wrapText="1"/>
    </xf>
    <xf numFmtId="165" fontId="9" fillId="0" borderId="18" xfId="0" applyNumberFormat="1" applyFont="1" applyBorder="1" applyAlignment="1">
      <alignment horizontal="left" vertical="center" wrapText="1"/>
    </xf>
    <xf numFmtId="164" fontId="9" fillId="0" borderId="28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 wrapText="1"/>
    </xf>
    <xf numFmtId="164" fontId="9" fillId="0" borderId="14" xfId="0" applyNumberFormat="1" applyFont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center" vertical="center" wrapText="1"/>
    </xf>
    <xf numFmtId="164" fontId="9" fillId="0" borderId="13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164" fontId="9" fillId="0" borderId="10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horizontal="center" vertical="center" wrapText="1"/>
    </xf>
    <xf numFmtId="164" fontId="9" fillId="0" borderId="26" xfId="0" applyNumberFormat="1" applyFont="1" applyBorder="1" applyAlignment="1">
      <alignment horizontal="center" vertical="center" wrapText="1"/>
    </xf>
    <xf numFmtId="164" fontId="9" fillId="0" borderId="27" xfId="0" applyNumberFormat="1" applyFont="1" applyBorder="1" applyAlignment="1">
      <alignment horizontal="center" vertical="center" wrapText="1"/>
    </xf>
    <xf numFmtId="164" fontId="9" fillId="0" borderId="13" xfId="0" applyNumberFormat="1" applyFont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 vertical="center" wrapText="1"/>
    </xf>
    <xf numFmtId="165" fontId="9" fillId="0" borderId="17" xfId="0" applyNumberFormat="1" applyFont="1" applyBorder="1" applyAlignment="1">
      <alignment horizontal="left" vertical="center" wrapText="1" shrinkToFit="1"/>
    </xf>
    <xf numFmtId="165" fontId="9" fillId="0" borderId="1" xfId="0" applyNumberFormat="1" applyFont="1" applyBorder="1" applyAlignment="1">
      <alignment horizontal="left" vertical="center" wrapText="1" shrinkToFit="1"/>
    </xf>
    <xf numFmtId="165" fontId="9" fillId="0" borderId="20" xfId="0" applyNumberFormat="1" applyFont="1" applyBorder="1" applyAlignment="1">
      <alignment horizontal="left" vertical="center" wrapText="1" shrinkToFit="1"/>
    </xf>
    <xf numFmtId="164" fontId="9" fillId="0" borderId="25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 wrapText="1"/>
    </xf>
    <xf numFmtId="0" fontId="1" fillId="6" borderId="29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7" borderId="29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8" borderId="29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22" xfId="0" applyFont="1" applyFill="1" applyBorder="1" applyAlignment="1">
      <alignment horizontal="center" vertical="center" wrapText="1"/>
    </xf>
    <xf numFmtId="0" fontId="1" fillId="8" borderId="2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164" fontId="9" fillId="0" borderId="0" xfId="0" applyNumberFormat="1" applyFont="1" applyBorder="1" applyAlignment="1">
      <alignment vertical="center"/>
    </xf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center" vertical="center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A174"/>
  <sheetViews>
    <sheetView tabSelected="1" zoomScale="70" zoomScaleNormal="70" workbookViewId="0">
      <pane xSplit="12" ySplit="15" topLeftCell="M23" activePane="bottomRight" state="frozen"/>
      <selection pane="topRight" activeCell="M1" sqref="M1"/>
      <selection pane="bottomLeft" activeCell="A17" sqref="A17"/>
      <selection pane="bottomRight" activeCell="R5" sqref="R5"/>
    </sheetView>
  </sheetViews>
  <sheetFormatPr defaultColWidth="15.85546875" defaultRowHeight="18.75" x14ac:dyDescent="0.3"/>
  <cols>
    <col min="1" max="1" width="39" style="73" customWidth="1"/>
    <col min="2" max="2" width="15.85546875" style="74" customWidth="1"/>
    <col min="3" max="3" width="15.85546875" style="74"/>
    <col min="4" max="4" width="15.85546875" style="74" customWidth="1"/>
    <col min="5" max="5" width="15.85546875" style="74"/>
    <col min="6" max="6" width="15.85546875" style="74" customWidth="1"/>
    <col min="7" max="7" width="15.85546875" style="74"/>
    <col min="8" max="8" width="15.85546875" style="74" customWidth="1"/>
    <col min="9" max="9" width="15.85546875" style="74"/>
    <col min="10" max="10" width="15.85546875" style="74" customWidth="1"/>
    <col min="11" max="11" width="15.85546875" style="74"/>
    <col min="12" max="12" width="15.85546875" style="74" customWidth="1"/>
    <col min="13" max="13" width="15.85546875" style="74"/>
    <col min="14" max="14" width="15.85546875" style="74" customWidth="1"/>
    <col min="15" max="16" width="15.85546875" style="74"/>
    <col min="17" max="16384" width="15.85546875" style="72"/>
  </cols>
  <sheetData>
    <row r="1" spans="1:183" s="71" customFormat="1" x14ac:dyDescent="0.3">
      <c r="A1" s="177"/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 t="s">
        <v>91</v>
      </c>
      <c r="O1" s="178"/>
      <c r="P1" s="178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  <c r="FW1" s="72"/>
      <c r="FX1" s="72"/>
      <c r="FY1" s="72"/>
      <c r="FZ1" s="72"/>
      <c r="GA1" s="72"/>
    </row>
    <row r="2" spans="1:183" x14ac:dyDescent="0.3">
      <c r="A2" s="177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 t="s">
        <v>33</v>
      </c>
      <c r="O2" s="178"/>
      <c r="P2" s="178"/>
    </row>
    <row r="3" spans="1:183" x14ac:dyDescent="0.3">
      <c r="A3" s="177"/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 t="s">
        <v>51</v>
      </c>
      <c r="O3" s="178"/>
      <c r="P3" s="178"/>
    </row>
    <row r="4" spans="1:183" x14ac:dyDescent="0.3">
      <c r="A4" s="177"/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 t="s">
        <v>52</v>
      </c>
      <c r="O4" s="178"/>
      <c r="P4" s="178"/>
    </row>
    <row r="5" spans="1:183" x14ac:dyDescent="0.3">
      <c r="A5" s="177"/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 t="s">
        <v>53</v>
      </c>
      <c r="O5" s="178"/>
      <c r="P5" s="178"/>
    </row>
    <row r="6" spans="1:183" x14ac:dyDescent="0.3">
      <c r="A6" s="177"/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</row>
    <row r="7" spans="1:183" x14ac:dyDescent="0.3">
      <c r="A7" s="179"/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</row>
    <row r="8" spans="1:183" x14ac:dyDescent="0.3">
      <c r="A8" s="128" t="s">
        <v>83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</row>
    <row r="9" spans="1:183" ht="19.5" thickBot="1" x14ac:dyDescent="0.35">
      <c r="J9" s="144"/>
      <c r="K9" s="144"/>
      <c r="L9" s="144"/>
      <c r="M9" s="144"/>
      <c r="N9" s="144"/>
      <c r="O9" s="144"/>
      <c r="P9" s="144"/>
    </row>
    <row r="10" spans="1:183" ht="19.5" thickBot="1" x14ac:dyDescent="0.35">
      <c r="A10" s="133" t="s">
        <v>0</v>
      </c>
      <c r="B10" s="130" t="s">
        <v>1</v>
      </c>
      <c r="C10" s="132"/>
      <c r="D10" s="130" t="s">
        <v>2</v>
      </c>
      <c r="E10" s="132"/>
      <c r="F10" s="130" t="s">
        <v>3</v>
      </c>
      <c r="G10" s="131"/>
      <c r="H10" s="131"/>
      <c r="I10" s="132"/>
      <c r="J10" s="130" t="s">
        <v>4</v>
      </c>
      <c r="K10" s="132"/>
      <c r="L10" s="130" t="s">
        <v>5</v>
      </c>
      <c r="M10" s="132"/>
      <c r="N10" s="130" t="s">
        <v>30</v>
      </c>
      <c r="O10" s="132"/>
      <c r="P10" s="139" t="s">
        <v>50</v>
      </c>
    </row>
    <row r="11" spans="1:183" x14ac:dyDescent="0.3">
      <c r="A11" s="134"/>
      <c r="B11" s="76" t="s">
        <v>7</v>
      </c>
      <c r="C11" s="139" t="s">
        <v>47</v>
      </c>
      <c r="D11" s="139" t="s">
        <v>6</v>
      </c>
      <c r="E11" s="76" t="s">
        <v>7</v>
      </c>
      <c r="F11" s="139" t="s">
        <v>6</v>
      </c>
      <c r="G11" s="76" t="s">
        <v>7</v>
      </c>
      <c r="H11" s="139" t="s">
        <v>8</v>
      </c>
      <c r="I11" s="76" t="s">
        <v>7</v>
      </c>
      <c r="J11" s="139" t="s">
        <v>8</v>
      </c>
      <c r="K11" s="76" t="s">
        <v>7</v>
      </c>
      <c r="L11" s="139" t="s">
        <v>8</v>
      </c>
      <c r="M11" s="76" t="s">
        <v>7</v>
      </c>
      <c r="N11" s="139" t="s">
        <v>8</v>
      </c>
      <c r="O11" s="139" t="s">
        <v>49</v>
      </c>
      <c r="P11" s="145"/>
    </row>
    <row r="12" spans="1:183" ht="19.5" thickBot="1" x14ac:dyDescent="0.35">
      <c r="A12" s="135"/>
      <c r="B12" s="77" t="s">
        <v>17</v>
      </c>
      <c r="C12" s="140"/>
      <c r="D12" s="140"/>
      <c r="E12" s="77" t="s">
        <v>48</v>
      </c>
      <c r="F12" s="140"/>
      <c r="G12" s="77" t="s">
        <v>48</v>
      </c>
      <c r="H12" s="140"/>
      <c r="I12" s="77" t="s">
        <v>48</v>
      </c>
      <c r="J12" s="140"/>
      <c r="K12" s="77" t="s">
        <v>48</v>
      </c>
      <c r="L12" s="140"/>
      <c r="M12" s="77" t="s">
        <v>48</v>
      </c>
      <c r="N12" s="140"/>
      <c r="O12" s="140"/>
      <c r="P12" s="140"/>
    </row>
    <row r="13" spans="1:183" ht="19.5" thickBot="1" x14ac:dyDescent="0.35">
      <c r="A13" s="78">
        <v>1</v>
      </c>
      <c r="B13" s="79">
        <v>2</v>
      </c>
      <c r="C13" s="80">
        <v>3</v>
      </c>
      <c r="D13" s="79">
        <v>4</v>
      </c>
      <c r="E13" s="79">
        <v>5</v>
      </c>
      <c r="F13" s="79">
        <v>6</v>
      </c>
      <c r="G13" s="79">
        <v>7</v>
      </c>
      <c r="H13" s="79">
        <v>8</v>
      </c>
      <c r="I13" s="79">
        <v>9</v>
      </c>
      <c r="J13" s="79">
        <v>10</v>
      </c>
      <c r="K13" s="79">
        <v>11</v>
      </c>
      <c r="L13" s="79">
        <v>12</v>
      </c>
      <c r="M13" s="79">
        <v>13</v>
      </c>
      <c r="N13" s="79">
        <v>14</v>
      </c>
      <c r="O13" s="79">
        <v>15</v>
      </c>
      <c r="P13" s="80">
        <v>16</v>
      </c>
    </row>
    <row r="14" spans="1:183" ht="19.5" thickBot="1" x14ac:dyDescent="0.35">
      <c r="A14" s="136" t="s">
        <v>9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8"/>
    </row>
    <row r="15" spans="1:183" ht="113.25" customHeight="1" x14ac:dyDescent="0.3">
      <c r="A15" s="81" t="s">
        <v>75</v>
      </c>
      <c r="B15" s="82">
        <f t="shared" ref="B15:C15" si="0">B16+B17</f>
        <v>0</v>
      </c>
      <c r="C15" s="82">
        <f t="shared" si="0"/>
        <v>0</v>
      </c>
      <c r="D15" s="82">
        <f>D16+D17</f>
        <v>29.6</v>
      </c>
      <c r="E15" s="82">
        <f>E16+E17</f>
        <v>559.29999999999995</v>
      </c>
      <c r="F15" s="82">
        <f t="shared" ref="F15:I15" si="1">F16+F17</f>
        <v>0</v>
      </c>
      <c r="G15" s="82">
        <f t="shared" si="1"/>
        <v>0</v>
      </c>
      <c r="H15" s="82">
        <f t="shared" si="1"/>
        <v>0</v>
      </c>
      <c r="I15" s="82">
        <f t="shared" si="1"/>
        <v>0</v>
      </c>
      <c r="J15" s="82">
        <f t="shared" ref="J15:O15" si="2">J16+J17</f>
        <v>35.6</v>
      </c>
      <c r="K15" s="82">
        <f t="shared" si="2"/>
        <v>4.7</v>
      </c>
      <c r="L15" s="82">
        <f t="shared" si="2"/>
        <v>35.6</v>
      </c>
      <c r="M15" s="82">
        <f t="shared" si="2"/>
        <v>8.6</v>
      </c>
      <c r="N15" s="82">
        <f t="shared" si="2"/>
        <v>27</v>
      </c>
      <c r="O15" s="82">
        <f t="shared" si="2"/>
        <v>16.600000000000001</v>
      </c>
      <c r="P15" s="83">
        <f>C15+E15+G15+I15+K15+M15+O15</f>
        <v>589.20000000000005</v>
      </c>
    </row>
    <row r="16" spans="1:183" x14ac:dyDescent="0.3">
      <c r="A16" s="84" t="s">
        <v>84</v>
      </c>
      <c r="B16" s="85">
        <v>0</v>
      </c>
      <c r="C16" s="85">
        <f>B16*ТАРИФЫ!$F$16</f>
        <v>0</v>
      </c>
      <c r="D16" s="85">
        <v>14.8</v>
      </c>
      <c r="E16" s="85">
        <f>D16*ТАРИФЫ!$F$4/1000</f>
        <v>274.2</v>
      </c>
      <c r="F16" s="85">
        <v>0</v>
      </c>
      <c r="G16" s="85">
        <f>F16*ТАРИФЫ!$F$4/1000</f>
        <v>0</v>
      </c>
      <c r="H16" s="85">
        <v>0</v>
      </c>
      <c r="I16" s="85">
        <f>H16*ТАРИФЫ!$F$8/1000</f>
        <v>0</v>
      </c>
      <c r="J16" s="85">
        <v>17.8</v>
      </c>
      <c r="K16" s="85">
        <f>J16*ТАРИФЫ!$F$8/1000</f>
        <v>2.2999999999999998</v>
      </c>
      <c r="L16" s="85">
        <f>H16+J16</f>
        <v>17.8</v>
      </c>
      <c r="M16" s="85">
        <f>L16*ТАРИФЫ!$F$12/1000</f>
        <v>4.2</v>
      </c>
      <c r="N16" s="85">
        <v>13.5</v>
      </c>
      <c r="O16" s="85">
        <f>N16*ТАРИФЫ!$D$20/1000</f>
        <v>8.1</v>
      </c>
      <c r="P16" s="86">
        <f>C16+E16+G16+I16+K16+M16+O16</f>
        <v>288.8</v>
      </c>
    </row>
    <row r="17" spans="1:16" ht="19.5" thickBot="1" x14ac:dyDescent="0.35">
      <c r="A17" s="87" t="s">
        <v>85</v>
      </c>
      <c r="B17" s="88">
        <v>0</v>
      </c>
      <c r="C17" s="88">
        <f>B17*ТАРИФЫ!$G$16</f>
        <v>0</v>
      </c>
      <c r="D17" s="88">
        <v>14.8</v>
      </c>
      <c r="E17" s="88">
        <f>D17*ТАРИФЫ!$G$4/1000</f>
        <v>285.10000000000002</v>
      </c>
      <c r="F17" s="88">
        <v>0</v>
      </c>
      <c r="G17" s="88">
        <f>F17*ТАРИФЫ!$G$4/1000</f>
        <v>0</v>
      </c>
      <c r="H17" s="88">
        <v>0</v>
      </c>
      <c r="I17" s="88">
        <f>H17*ТАРИФЫ!$G$8/1000</f>
        <v>0</v>
      </c>
      <c r="J17" s="88">
        <v>17.8</v>
      </c>
      <c r="K17" s="85">
        <f>J17*ТАРИФЫ!$G$8/1000</f>
        <v>2.4</v>
      </c>
      <c r="L17" s="88">
        <f>H17+J17</f>
        <v>17.8</v>
      </c>
      <c r="M17" s="85">
        <f>L17*ТАРИФЫ!$G$12/1000</f>
        <v>4.4000000000000004</v>
      </c>
      <c r="N17" s="88">
        <v>13.5</v>
      </c>
      <c r="O17" s="88">
        <f>N17*ТАРИФЫ!$E$20/1000</f>
        <v>8.5</v>
      </c>
      <c r="P17" s="89">
        <f>C17+E17+G17+I17+K17+M17+O17</f>
        <v>300.39999999999998</v>
      </c>
    </row>
    <row r="18" spans="1:16" ht="165" customHeight="1" x14ac:dyDescent="0.3">
      <c r="A18" s="81" t="s">
        <v>62</v>
      </c>
      <c r="B18" s="82">
        <f t="shared" ref="B18:L18" si="3">B19+B20</f>
        <v>238.7</v>
      </c>
      <c r="C18" s="82">
        <f>C19+C20</f>
        <v>3117.4</v>
      </c>
      <c r="D18" s="82">
        <f>D19+D20+0.1</f>
        <v>1090.7</v>
      </c>
      <c r="E18" s="82">
        <f t="shared" si="3"/>
        <v>23321</v>
      </c>
      <c r="F18" s="82">
        <f t="shared" si="3"/>
        <v>39.9</v>
      </c>
      <c r="G18" s="82">
        <f t="shared" si="3"/>
        <v>754</v>
      </c>
      <c r="H18" s="82">
        <f t="shared" si="3"/>
        <v>708.8</v>
      </c>
      <c r="I18" s="82">
        <f>I19+I20</f>
        <v>92</v>
      </c>
      <c r="J18" s="82">
        <f t="shared" si="3"/>
        <v>2037.8</v>
      </c>
      <c r="K18" s="82">
        <f t="shared" si="3"/>
        <v>265.89999999999998</v>
      </c>
      <c r="L18" s="82">
        <f t="shared" si="3"/>
        <v>2746.6</v>
      </c>
      <c r="M18" s="82">
        <f>M19+M20</f>
        <v>635.9</v>
      </c>
      <c r="N18" s="82">
        <f>N19+N20</f>
        <v>207.8</v>
      </c>
      <c r="O18" s="82">
        <f>O19+O20</f>
        <v>127.9</v>
      </c>
      <c r="P18" s="83">
        <f t="shared" ref="P18" si="4">P19+P20</f>
        <v>28314.1</v>
      </c>
    </row>
    <row r="19" spans="1:16" x14ac:dyDescent="0.3">
      <c r="A19" s="90" t="s">
        <v>84</v>
      </c>
      <c r="B19" s="85">
        <f>B23+B26+B29+B32+B35+B38+B41+B44+B47</f>
        <v>119.4</v>
      </c>
      <c r="C19" s="85">
        <f>C23+C26+C29+C32+C35+C38+C41+C44+C47</f>
        <v>1491.4</v>
      </c>
      <c r="D19" s="85">
        <f t="shared" ref="D19:L19" si="5">D23+D26+D29+D32+D35+D38+D41+D44+D47</f>
        <v>545.20000000000005</v>
      </c>
      <c r="E19" s="85">
        <f>E23+E26+E29+E32+E35+E38+E41+E44+E47</f>
        <v>11430</v>
      </c>
      <c r="F19" s="85">
        <f t="shared" si="5"/>
        <v>19.899999999999999</v>
      </c>
      <c r="G19" s="85">
        <f>G23+G26+G29+G32+G35+G38+G41+G44+G47</f>
        <v>368.7</v>
      </c>
      <c r="H19" s="85">
        <f t="shared" si="5"/>
        <v>354.4</v>
      </c>
      <c r="I19" s="85">
        <f>I23+I26+I29+I32+I35+I38+I41+I44+I47</f>
        <v>45</v>
      </c>
      <c r="J19" s="85">
        <f t="shared" si="5"/>
        <v>1119</v>
      </c>
      <c r="K19" s="85">
        <f>K23+K26+K29+K32+K35+K38+K41+K44+K47</f>
        <v>143.30000000000001</v>
      </c>
      <c r="L19" s="85">
        <f t="shared" si="5"/>
        <v>1473.4</v>
      </c>
      <c r="M19" s="85">
        <f t="shared" ref="M19:O20" si="6">M23+M26+M29+M32+M35+M38+M41+M44+M47</f>
        <v>345.9</v>
      </c>
      <c r="N19" s="85">
        <f t="shared" si="6"/>
        <v>104</v>
      </c>
      <c r="O19" s="85">
        <f t="shared" si="6"/>
        <v>62.7</v>
      </c>
      <c r="P19" s="86">
        <f>P23+P26+P29+P32+P35+P38+P41+P44+P47</f>
        <v>13887</v>
      </c>
    </row>
    <row r="20" spans="1:16" x14ac:dyDescent="0.3">
      <c r="A20" s="90" t="s">
        <v>85</v>
      </c>
      <c r="B20" s="85">
        <f t="shared" ref="B20:L20" si="7">B24+B27+B30+B33+B36+B39+B42+B45+B48</f>
        <v>119.3</v>
      </c>
      <c r="C20" s="85">
        <f>C24+C27+C30+C33+C36+C39+C42+C45+C48</f>
        <v>1626</v>
      </c>
      <c r="D20" s="85">
        <f t="shared" si="7"/>
        <v>545.4</v>
      </c>
      <c r="E20" s="85">
        <f>E24+E27+E30+E33+E36+E39+E42+E45+E48</f>
        <v>11891</v>
      </c>
      <c r="F20" s="85">
        <f t="shared" si="7"/>
        <v>20</v>
      </c>
      <c r="G20" s="85">
        <f>G24+G27+G30+G33+G36+G39+G42+G45+G48</f>
        <v>385.3</v>
      </c>
      <c r="H20" s="85">
        <f t="shared" si="7"/>
        <v>354.4</v>
      </c>
      <c r="I20" s="85">
        <f>I24+I27+I30+I33+I36+I39+I42+I45+I48</f>
        <v>47</v>
      </c>
      <c r="J20" s="85">
        <f t="shared" si="7"/>
        <v>918.8</v>
      </c>
      <c r="K20" s="85">
        <f>K24+K27+K30+K33+K36+K39+K42+K45+K48</f>
        <v>122.6</v>
      </c>
      <c r="L20" s="85">
        <f t="shared" si="7"/>
        <v>1273.2</v>
      </c>
      <c r="M20" s="85">
        <f t="shared" si="6"/>
        <v>290</v>
      </c>
      <c r="N20" s="85">
        <f t="shared" si="6"/>
        <v>103.8</v>
      </c>
      <c r="O20" s="85">
        <f t="shared" si="6"/>
        <v>65.2</v>
      </c>
      <c r="P20" s="86">
        <f>P24+P27+P30+P33+P36+P39+P42+P45+P48</f>
        <v>14427.1</v>
      </c>
    </row>
    <row r="21" spans="1:16" x14ac:dyDescent="0.3">
      <c r="A21" s="118" t="s">
        <v>11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2"/>
    </row>
    <row r="22" spans="1:16" ht="93.75" x14ac:dyDescent="0.3">
      <c r="A22" s="91" t="s">
        <v>34</v>
      </c>
      <c r="B22" s="85">
        <f>B23+B24</f>
        <v>72.900000000000006</v>
      </c>
      <c r="C22" s="85">
        <f t="shared" ref="C22:M22" si="8">C23+C24</f>
        <v>952</v>
      </c>
      <c r="D22" s="85">
        <f>D23+D24</f>
        <v>416.2</v>
      </c>
      <c r="E22" s="85">
        <f>E23+E24</f>
        <v>7864.4</v>
      </c>
      <c r="F22" s="85">
        <f t="shared" si="8"/>
        <v>4</v>
      </c>
      <c r="G22" s="85">
        <f>G23+G24</f>
        <v>75.599999999999994</v>
      </c>
      <c r="H22" s="85">
        <f t="shared" si="8"/>
        <v>71.3</v>
      </c>
      <c r="I22" s="85">
        <f>I23+I24</f>
        <v>9.1999999999999993</v>
      </c>
      <c r="J22" s="85">
        <f t="shared" si="8"/>
        <v>470.5</v>
      </c>
      <c r="K22" s="85">
        <f t="shared" si="8"/>
        <v>61</v>
      </c>
      <c r="L22" s="85">
        <f t="shared" si="8"/>
        <v>541.79999999999995</v>
      </c>
      <c r="M22" s="85">
        <f t="shared" si="8"/>
        <v>130.19999999999999</v>
      </c>
      <c r="N22" s="85">
        <f>N23+N24</f>
        <v>74.400000000000006</v>
      </c>
      <c r="O22" s="85">
        <f>O23+O24</f>
        <v>45.7</v>
      </c>
      <c r="P22" s="86">
        <f>P23+P24</f>
        <v>9138.1</v>
      </c>
    </row>
    <row r="23" spans="1:16" x14ac:dyDescent="0.3">
      <c r="A23" s="90" t="s">
        <v>84</v>
      </c>
      <c r="B23" s="85">
        <v>36.5</v>
      </c>
      <c r="C23" s="85">
        <f>B23*ТАРИФЫ!$F$16</f>
        <v>455.9</v>
      </c>
      <c r="D23" s="85">
        <v>208</v>
      </c>
      <c r="E23" s="85">
        <f>D23*ТАРИФЫ!$F$4/1000</f>
        <v>3853.2</v>
      </c>
      <c r="F23" s="85">
        <v>2</v>
      </c>
      <c r="G23" s="85">
        <f>F23*ТАРИФЫ!$F$4/1000</f>
        <v>37.1</v>
      </c>
      <c r="H23" s="85">
        <v>35.700000000000003</v>
      </c>
      <c r="I23" s="85">
        <f>H23*ТАРИФЫ!$F$8/1000</f>
        <v>4.5</v>
      </c>
      <c r="J23" s="85">
        <v>235.2</v>
      </c>
      <c r="K23" s="85">
        <f>J23*ТАРИФЫ!$F$8/1000</f>
        <v>29.9</v>
      </c>
      <c r="L23" s="85">
        <f>H23+J23</f>
        <v>270.89999999999998</v>
      </c>
      <c r="M23" s="85">
        <f>L23*ТАРИФЫ!$F$12/1000</f>
        <v>63.8</v>
      </c>
      <c r="N23" s="85">
        <v>37.200000000000003</v>
      </c>
      <c r="O23" s="85">
        <f>N23*ТАРИФЫ!$D$20/1000</f>
        <v>22.4</v>
      </c>
      <c r="P23" s="86">
        <f>C23+E23+G23+I23+K23+M23+O23</f>
        <v>4466.8</v>
      </c>
    </row>
    <row r="24" spans="1:16" x14ac:dyDescent="0.3">
      <c r="A24" s="90" t="s">
        <v>85</v>
      </c>
      <c r="B24" s="85">
        <v>36.4</v>
      </c>
      <c r="C24" s="85">
        <f>B24*ТАРИФЫ!$G$16</f>
        <v>496.1</v>
      </c>
      <c r="D24" s="85">
        <v>208.2</v>
      </c>
      <c r="E24" s="85">
        <f>D24*ТАРИФЫ!$G$4/1000</f>
        <v>4011.2</v>
      </c>
      <c r="F24" s="85">
        <v>2</v>
      </c>
      <c r="G24" s="85">
        <f>F24*ТАРИФЫ!$G$4/1000</f>
        <v>38.5</v>
      </c>
      <c r="H24" s="85">
        <v>35.6</v>
      </c>
      <c r="I24" s="85">
        <f>H24*ТАРИФЫ!$G$8/1000</f>
        <v>4.7</v>
      </c>
      <c r="J24" s="85">
        <v>235.3</v>
      </c>
      <c r="K24" s="85">
        <f>J24*ТАРИФЫ!$G$8/1000</f>
        <v>31.1</v>
      </c>
      <c r="L24" s="85">
        <f>H24+J24</f>
        <v>270.89999999999998</v>
      </c>
      <c r="M24" s="85">
        <f>L24*ТАРИФЫ!$G$12/1000</f>
        <v>66.400000000000006</v>
      </c>
      <c r="N24" s="85">
        <v>37.200000000000003</v>
      </c>
      <c r="O24" s="85">
        <f>N24*ТАРИФЫ!$E$20/1000</f>
        <v>23.3</v>
      </c>
      <c r="P24" s="86">
        <f>C24+E24+G24+I24+K24+M24+O24</f>
        <v>4671.3</v>
      </c>
    </row>
    <row r="25" spans="1:16" ht="112.5" x14ac:dyDescent="0.3">
      <c r="A25" s="91" t="s">
        <v>35</v>
      </c>
      <c r="B25" s="85">
        <f>B26+B27</f>
        <v>2.1</v>
      </c>
      <c r="C25" s="85">
        <f t="shared" ref="C25:L25" si="9">C26+C27</f>
        <v>27.5</v>
      </c>
      <c r="D25" s="85">
        <f t="shared" si="9"/>
        <v>66.5</v>
      </c>
      <c r="E25" s="85">
        <f t="shared" si="9"/>
        <v>1256.5</v>
      </c>
      <c r="F25" s="85">
        <f t="shared" si="9"/>
        <v>1.7</v>
      </c>
      <c r="G25" s="85">
        <f>G26+G27</f>
        <v>32.1</v>
      </c>
      <c r="H25" s="85">
        <f t="shared" si="9"/>
        <v>30</v>
      </c>
      <c r="I25" s="85">
        <f t="shared" si="9"/>
        <v>3.9</v>
      </c>
      <c r="J25" s="85">
        <f t="shared" si="9"/>
        <v>31.2</v>
      </c>
      <c r="K25" s="85">
        <f>K26+K27</f>
        <v>4.0999999999999996</v>
      </c>
      <c r="L25" s="85">
        <f t="shared" si="9"/>
        <v>61.2</v>
      </c>
      <c r="M25" s="85">
        <f>M26+M27</f>
        <v>14.7</v>
      </c>
      <c r="N25" s="85">
        <f>N26+N27</f>
        <v>5.2</v>
      </c>
      <c r="O25" s="85">
        <f>O26+O27</f>
        <v>3.2</v>
      </c>
      <c r="P25" s="86">
        <f>C25+E25+G25+I25+K25+M25+O25</f>
        <v>1342</v>
      </c>
    </row>
    <row r="26" spans="1:16" x14ac:dyDescent="0.3">
      <c r="A26" s="90" t="s">
        <v>84</v>
      </c>
      <c r="B26" s="85">
        <v>1</v>
      </c>
      <c r="C26" s="85">
        <f>B26*ТАРИФЫ!$F$16</f>
        <v>12.5</v>
      </c>
      <c r="D26" s="85">
        <v>33.299999999999997</v>
      </c>
      <c r="E26" s="85">
        <f>D26*ТАРИФЫ!F4/1000</f>
        <v>616.9</v>
      </c>
      <c r="F26" s="85">
        <v>0.8</v>
      </c>
      <c r="G26" s="85">
        <f>F26*ТАРИФЫ!$F$4/1000</f>
        <v>14.8</v>
      </c>
      <c r="H26" s="85">
        <v>15</v>
      </c>
      <c r="I26" s="85">
        <f>H26*ТАРИФЫ!$F$8/1000</f>
        <v>1.9</v>
      </c>
      <c r="J26" s="85">
        <v>15.6</v>
      </c>
      <c r="K26" s="85">
        <f>J26*ТАРИФЫ!$F$8/1000</f>
        <v>2</v>
      </c>
      <c r="L26" s="85">
        <f t="shared" ref="L26:L27" si="10">H26+J26</f>
        <v>30.6</v>
      </c>
      <c r="M26" s="85">
        <f>L26*ТАРИФЫ!$F$12/1000</f>
        <v>7.2</v>
      </c>
      <c r="N26" s="85">
        <v>2.6</v>
      </c>
      <c r="O26" s="85">
        <f>N26*ТАРИФЫ!$D$20/1000</f>
        <v>1.6</v>
      </c>
      <c r="P26" s="86">
        <f>C26+E26+G26+I26+K26+M26+O26</f>
        <v>656.9</v>
      </c>
    </row>
    <row r="27" spans="1:16" x14ac:dyDescent="0.3">
      <c r="A27" s="90" t="s">
        <v>85</v>
      </c>
      <c r="B27" s="85">
        <v>1.1000000000000001</v>
      </c>
      <c r="C27" s="85">
        <f>B27*ТАРИФЫ!$G$16</f>
        <v>15</v>
      </c>
      <c r="D27" s="85">
        <v>33.200000000000003</v>
      </c>
      <c r="E27" s="85">
        <f>D27*ТАРИФЫ!G4/1000</f>
        <v>639.6</v>
      </c>
      <c r="F27" s="85">
        <v>0.9</v>
      </c>
      <c r="G27" s="85">
        <f>F27*ТАРИФЫ!$G$4/1000</f>
        <v>17.3</v>
      </c>
      <c r="H27" s="85">
        <v>15</v>
      </c>
      <c r="I27" s="85">
        <f>H27*ТАРИФЫ!$G$8/1000</f>
        <v>2</v>
      </c>
      <c r="J27" s="85">
        <v>15.6</v>
      </c>
      <c r="K27" s="85">
        <f>J27*ТАРИФЫ!$G$8/1000</f>
        <v>2.1</v>
      </c>
      <c r="L27" s="85">
        <f t="shared" si="10"/>
        <v>30.6</v>
      </c>
      <c r="M27" s="85">
        <f>L27*ТАРИФЫ!$G$12/1000</f>
        <v>7.5</v>
      </c>
      <c r="N27" s="85">
        <v>2.6</v>
      </c>
      <c r="O27" s="85">
        <f>N27*ТАРИФЫ!$E$20/1000</f>
        <v>1.6</v>
      </c>
      <c r="P27" s="86">
        <f>C27+E27+G27+I27+K27+M27+O27</f>
        <v>685.1</v>
      </c>
    </row>
    <row r="28" spans="1:16" ht="131.25" x14ac:dyDescent="0.3">
      <c r="A28" s="91" t="s">
        <v>80</v>
      </c>
      <c r="B28" s="85">
        <f>B29+B30</f>
        <v>3.3</v>
      </c>
      <c r="C28" s="85">
        <f t="shared" ref="C28:L28" si="11">C29+C30</f>
        <v>43.2</v>
      </c>
      <c r="D28" s="85">
        <f t="shared" si="11"/>
        <v>123.6</v>
      </c>
      <c r="E28" s="85">
        <f t="shared" si="11"/>
        <v>4352.3</v>
      </c>
      <c r="F28" s="85">
        <f t="shared" si="11"/>
        <v>0</v>
      </c>
      <c r="G28" s="85">
        <f t="shared" si="11"/>
        <v>0</v>
      </c>
      <c r="H28" s="85">
        <f t="shared" si="11"/>
        <v>0</v>
      </c>
      <c r="I28" s="85">
        <f t="shared" si="11"/>
        <v>0</v>
      </c>
      <c r="J28" s="85">
        <f t="shared" si="11"/>
        <v>20.8</v>
      </c>
      <c r="K28" s="85">
        <f>K29+K30</f>
        <v>4.9000000000000004</v>
      </c>
      <c r="L28" s="85">
        <f t="shared" si="11"/>
        <v>20.8</v>
      </c>
      <c r="M28" s="85">
        <f>M29+M30</f>
        <v>5.3</v>
      </c>
      <c r="N28" s="85">
        <f>N29+N30</f>
        <v>5.0999999999999996</v>
      </c>
      <c r="O28" s="85">
        <f>O29+O30</f>
        <v>3.2</v>
      </c>
      <c r="P28" s="86">
        <f>P29+P30</f>
        <v>4408.8999999999996</v>
      </c>
    </row>
    <row r="29" spans="1:16" x14ac:dyDescent="0.3">
      <c r="A29" s="90" t="s">
        <v>84</v>
      </c>
      <c r="B29" s="85">
        <v>1.6</v>
      </c>
      <c r="C29" s="85">
        <f>B29*ТАРИФЫ!$F$16</f>
        <v>20</v>
      </c>
      <c r="D29" s="85">
        <v>61.8</v>
      </c>
      <c r="E29" s="85">
        <f>D29*ТАРИФЫ!$F$7/1000</f>
        <v>2133.5</v>
      </c>
      <c r="F29" s="85">
        <v>0</v>
      </c>
      <c r="G29" s="85">
        <f>F29*ТАРИФЫ!$F$7/1000</f>
        <v>0</v>
      </c>
      <c r="H29" s="85">
        <v>0</v>
      </c>
      <c r="I29" s="85">
        <v>0</v>
      </c>
      <c r="J29" s="85">
        <v>10.4</v>
      </c>
      <c r="K29" s="85">
        <f>J29*ТАРИФЫ!$F$11/1000</f>
        <v>2.4</v>
      </c>
      <c r="L29" s="85">
        <f>H29+J29</f>
        <v>10.4</v>
      </c>
      <c r="M29" s="85">
        <f>L29*ТАРИФЫ!$F$15/1000</f>
        <v>2.6</v>
      </c>
      <c r="N29" s="85">
        <v>2.6</v>
      </c>
      <c r="O29" s="85">
        <f>N29*ТАРИФЫ!$D$20/1000</f>
        <v>1.6</v>
      </c>
      <c r="P29" s="86">
        <f t="shared" ref="P29:P42" si="12">C29+E29+G29+I29+K29+M29+O29</f>
        <v>2160.1</v>
      </c>
    </row>
    <row r="30" spans="1:16" x14ac:dyDescent="0.3">
      <c r="A30" s="90" t="s">
        <v>85</v>
      </c>
      <c r="B30" s="85">
        <v>1.7</v>
      </c>
      <c r="C30" s="85">
        <f>B30*ТАРИФЫ!$G$16</f>
        <v>23.2</v>
      </c>
      <c r="D30" s="85">
        <v>61.8</v>
      </c>
      <c r="E30" s="85">
        <f>D30*ТАРИФЫ!$G$7/1000</f>
        <v>2218.8000000000002</v>
      </c>
      <c r="F30" s="85">
        <v>0</v>
      </c>
      <c r="G30" s="85">
        <f>F30*ТАРИФЫ!$G$7/1000</f>
        <v>0</v>
      </c>
      <c r="H30" s="85">
        <v>0</v>
      </c>
      <c r="I30" s="85">
        <v>0</v>
      </c>
      <c r="J30" s="85">
        <v>10.4</v>
      </c>
      <c r="K30" s="85">
        <f>J30*ТАРИФЫ!$G$11/1000</f>
        <v>2.5</v>
      </c>
      <c r="L30" s="85">
        <f>H30+J30</f>
        <v>10.4</v>
      </c>
      <c r="M30" s="85">
        <f>L30*ТАРИФЫ!$G$15/1000</f>
        <v>2.7</v>
      </c>
      <c r="N30" s="85">
        <v>2.5</v>
      </c>
      <c r="O30" s="85">
        <f>N30*ТАРИФЫ!$E$20/1000</f>
        <v>1.6</v>
      </c>
      <c r="P30" s="86">
        <f t="shared" si="12"/>
        <v>2248.8000000000002</v>
      </c>
    </row>
    <row r="31" spans="1:16" ht="112.5" x14ac:dyDescent="0.3">
      <c r="A31" s="91" t="s">
        <v>79</v>
      </c>
      <c r="B31" s="85">
        <f>B32+B33</f>
        <v>8.1</v>
      </c>
      <c r="C31" s="85">
        <f>C32+C33</f>
        <v>105.7</v>
      </c>
      <c r="D31" s="85">
        <f t="shared" ref="D31:M31" si="13">D32+D33</f>
        <v>41.8</v>
      </c>
      <c r="E31" s="85">
        <f t="shared" si="13"/>
        <v>1486.4</v>
      </c>
      <c r="F31" s="85">
        <f t="shared" si="13"/>
        <v>0</v>
      </c>
      <c r="G31" s="85">
        <f t="shared" si="13"/>
        <v>0</v>
      </c>
      <c r="H31" s="85">
        <f t="shared" si="13"/>
        <v>6.6</v>
      </c>
      <c r="I31" s="85">
        <f t="shared" si="13"/>
        <v>1.1000000000000001</v>
      </c>
      <c r="J31" s="85">
        <f t="shared" si="13"/>
        <v>8.9</v>
      </c>
      <c r="K31" s="85">
        <f>K32+K33</f>
        <v>1.4</v>
      </c>
      <c r="L31" s="85">
        <f t="shared" si="13"/>
        <v>15.5</v>
      </c>
      <c r="M31" s="85">
        <f t="shared" si="13"/>
        <v>0.8</v>
      </c>
      <c r="N31" s="85">
        <f>N32+N33</f>
        <v>3.5</v>
      </c>
      <c r="O31" s="85">
        <f>O32+O33</f>
        <v>2.2000000000000002</v>
      </c>
      <c r="P31" s="86">
        <f t="shared" si="12"/>
        <v>1597.6</v>
      </c>
    </row>
    <row r="32" spans="1:16" x14ac:dyDescent="0.3">
      <c r="A32" s="90" t="s">
        <v>84</v>
      </c>
      <c r="B32" s="85">
        <v>4.0999999999999996</v>
      </c>
      <c r="C32" s="85">
        <f>B32*ТАРИФЫ!$F$16</f>
        <v>51.2</v>
      </c>
      <c r="D32" s="85">
        <v>20.9</v>
      </c>
      <c r="E32" s="85">
        <f>D32*ТАРИФЫ!$F$5/1000</f>
        <v>728.6</v>
      </c>
      <c r="F32" s="85">
        <v>0</v>
      </c>
      <c r="G32" s="85">
        <v>0</v>
      </c>
      <c r="H32" s="85">
        <v>3.3</v>
      </c>
      <c r="I32" s="85">
        <f>H32*ТАРИФЫ!$F$9/1000</f>
        <v>0.5</v>
      </c>
      <c r="J32" s="85">
        <v>4.5</v>
      </c>
      <c r="K32" s="85">
        <f>J32*ТАРИФЫ!$F$9/1000</f>
        <v>0.7</v>
      </c>
      <c r="L32" s="85">
        <f t="shared" ref="L32:L42" si="14">H32+J32</f>
        <v>7.8</v>
      </c>
      <c r="M32" s="85">
        <f>L32*ТАРИФЫ!$F$13/1000</f>
        <v>0.4</v>
      </c>
      <c r="N32" s="85">
        <v>1.8</v>
      </c>
      <c r="O32" s="85">
        <f>N32*ТАРИФЫ!$D$20/1000</f>
        <v>1.1000000000000001</v>
      </c>
      <c r="P32" s="86">
        <f t="shared" si="12"/>
        <v>782.5</v>
      </c>
    </row>
    <row r="33" spans="1:183" x14ac:dyDescent="0.3">
      <c r="A33" s="90" t="s">
        <v>85</v>
      </c>
      <c r="B33" s="85">
        <v>4</v>
      </c>
      <c r="C33" s="85">
        <f>B33*ТАРИФЫ!$G$16</f>
        <v>54.5</v>
      </c>
      <c r="D33" s="85">
        <v>20.9</v>
      </c>
      <c r="E33" s="85">
        <f>D33*ТАРИФЫ!$G$5/1000</f>
        <v>757.8</v>
      </c>
      <c r="F33" s="85">
        <v>0</v>
      </c>
      <c r="G33" s="85">
        <v>0</v>
      </c>
      <c r="H33" s="85">
        <v>3.3</v>
      </c>
      <c r="I33" s="85">
        <f>H33*ТАРИФЫ!$G$9/1000</f>
        <v>0.6</v>
      </c>
      <c r="J33" s="85">
        <v>4.4000000000000004</v>
      </c>
      <c r="K33" s="85">
        <f>J33*ТАРИФЫ!$G$9/1000</f>
        <v>0.7</v>
      </c>
      <c r="L33" s="85">
        <f t="shared" si="14"/>
        <v>7.7</v>
      </c>
      <c r="M33" s="85">
        <f>L33*ТАРИФЫ!$G$13/1000</f>
        <v>0.4</v>
      </c>
      <c r="N33" s="85">
        <v>1.7</v>
      </c>
      <c r="O33" s="85">
        <f>N33*ТАРИФЫ!$E$20/1000</f>
        <v>1.1000000000000001</v>
      </c>
      <c r="P33" s="86">
        <f t="shared" si="12"/>
        <v>815.1</v>
      </c>
    </row>
    <row r="34" spans="1:183" ht="112.5" x14ac:dyDescent="0.3">
      <c r="A34" s="91" t="s">
        <v>36</v>
      </c>
      <c r="B34" s="85">
        <f>B35+B36</f>
        <v>2.8</v>
      </c>
      <c r="C34" s="85">
        <f t="shared" ref="C34:M34" si="15">C35+C36</f>
        <v>36.6</v>
      </c>
      <c r="D34" s="85">
        <f t="shared" si="15"/>
        <v>36.700000000000003</v>
      </c>
      <c r="E34" s="85">
        <f t="shared" si="15"/>
        <v>693.5</v>
      </c>
      <c r="F34" s="85">
        <f t="shared" si="15"/>
        <v>0.2</v>
      </c>
      <c r="G34" s="85">
        <f t="shared" si="15"/>
        <v>3.8</v>
      </c>
      <c r="H34" s="85">
        <f t="shared" si="15"/>
        <v>2</v>
      </c>
      <c r="I34" s="85">
        <f>I35+I36</f>
        <v>0.2</v>
      </c>
      <c r="J34" s="85">
        <f t="shared" si="15"/>
        <v>7.9</v>
      </c>
      <c r="K34" s="85">
        <f t="shared" si="15"/>
        <v>1</v>
      </c>
      <c r="L34" s="85">
        <f t="shared" si="15"/>
        <v>9.9</v>
      </c>
      <c r="M34" s="85">
        <f t="shared" si="15"/>
        <v>2.4</v>
      </c>
      <c r="N34" s="85">
        <f>N35+N36</f>
        <v>3.4</v>
      </c>
      <c r="O34" s="85">
        <f>O35+O36</f>
        <v>2.1</v>
      </c>
      <c r="P34" s="86">
        <f t="shared" si="12"/>
        <v>739.6</v>
      </c>
    </row>
    <row r="35" spans="1:183" x14ac:dyDescent="0.3">
      <c r="A35" s="90" t="s">
        <v>84</v>
      </c>
      <c r="B35" s="85">
        <v>1.4</v>
      </c>
      <c r="C35" s="85">
        <f>B35*ТАРИФЫ!$F$16</f>
        <v>17.5</v>
      </c>
      <c r="D35" s="85">
        <v>18.3</v>
      </c>
      <c r="E35" s="85">
        <f>D35*ТАРИФЫ!F4/1000</f>
        <v>339</v>
      </c>
      <c r="F35" s="85">
        <v>0.1</v>
      </c>
      <c r="G35" s="85">
        <f>F35*ТАРИФЫ!$F$4/1000</f>
        <v>1.9</v>
      </c>
      <c r="H35" s="85">
        <v>1</v>
      </c>
      <c r="I35" s="85">
        <f>H35*ТАРИФЫ!$F$8/1000</f>
        <v>0.1</v>
      </c>
      <c r="J35" s="85">
        <v>4</v>
      </c>
      <c r="K35" s="85">
        <f>J35*ТАРИФЫ!$F$8/1000</f>
        <v>0.5</v>
      </c>
      <c r="L35" s="85">
        <f t="shared" si="14"/>
        <v>5</v>
      </c>
      <c r="M35" s="85">
        <f>L35*ТАРИФЫ!$F$12/1000</f>
        <v>1.2</v>
      </c>
      <c r="N35" s="85">
        <v>1.7</v>
      </c>
      <c r="O35" s="85">
        <f>N35*ТАРИФЫ!$D$20/1000</f>
        <v>1</v>
      </c>
      <c r="P35" s="86">
        <f t="shared" si="12"/>
        <v>361.2</v>
      </c>
    </row>
    <row r="36" spans="1:183" x14ac:dyDescent="0.3">
      <c r="A36" s="90" t="s">
        <v>85</v>
      </c>
      <c r="B36" s="85">
        <v>1.4</v>
      </c>
      <c r="C36" s="85">
        <f>B36*ТАРИФЫ!$G$16</f>
        <v>19.100000000000001</v>
      </c>
      <c r="D36" s="85">
        <v>18.399999999999999</v>
      </c>
      <c r="E36" s="85">
        <f>D36*ТАРИФЫ!G4/1000</f>
        <v>354.5</v>
      </c>
      <c r="F36" s="85">
        <v>0.1</v>
      </c>
      <c r="G36" s="85">
        <f>F36*ТАРИФЫ!$G$4/1000</f>
        <v>1.9</v>
      </c>
      <c r="H36" s="85">
        <v>1</v>
      </c>
      <c r="I36" s="85">
        <f>H36*ТАРИФЫ!$G$8/1000</f>
        <v>0.1</v>
      </c>
      <c r="J36" s="85">
        <v>3.9</v>
      </c>
      <c r="K36" s="85">
        <f>J36*ТАРИФЫ!$G$8/1000</f>
        <v>0.5</v>
      </c>
      <c r="L36" s="85">
        <f t="shared" si="14"/>
        <v>4.9000000000000004</v>
      </c>
      <c r="M36" s="85">
        <f>L36*ТАРИФЫ!$G$12/1000</f>
        <v>1.2</v>
      </c>
      <c r="N36" s="85">
        <v>1.7</v>
      </c>
      <c r="O36" s="85">
        <f>N36*ТАРИФЫ!$E$20/1000</f>
        <v>1.1000000000000001</v>
      </c>
      <c r="P36" s="86">
        <f t="shared" si="12"/>
        <v>378.4</v>
      </c>
    </row>
    <row r="37" spans="1:183" ht="37.5" x14ac:dyDescent="0.3">
      <c r="A37" s="91" t="s">
        <v>37</v>
      </c>
      <c r="B37" s="85">
        <f>B38+B39</f>
        <v>31.1</v>
      </c>
      <c r="C37" s="85">
        <f>C38+C39</f>
        <v>406.2</v>
      </c>
      <c r="D37" s="85">
        <f t="shared" ref="D37:M37" si="16">D38+D39</f>
        <v>62</v>
      </c>
      <c r="E37" s="85">
        <f>E38+E39</f>
        <v>1171.5999999999999</v>
      </c>
      <c r="F37" s="85">
        <f t="shared" si="16"/>
        <v>32</v>
      </c>
      <c r="G37" s="85">
        <f t="shared" si="16"/>
        <v>604.70000000000005</v>
      </c>
      <c r="H37" s="85">
        <f t="shared" si="16"/>
        <v>564.1</v>
      </c>
      <c r="I37" s="85">
        <f t="shared" si="16"/>
        <v>73.099999999999994</v>
      </c>
      <c r="J37" s="85">
        <f t="shared" si="16"/>
        <v>424</v>
      </c>
      <c r="K37" s="85">
        <f t="shared" si="16"/>
        <v>54.9</v>
      </c>
      <c r="L37" s="85">
        <f t="shared" si="16"/>
        <v>988.1</v>
      </c>
      <c r="M37" s="85">
        <f t="shared" si="16"/>
        <v>237.5</v>
      </c>
      <c r="N37" s="85">
        <f>N38+N39</f>
        <v>1.8</v>
      </c>
      <c r="O37" s="85">
        <f>O38+O39</f>
        <v>1.1000000000000001</v>
      </c>
      <c r="P37" s="86">
        <f t="shared" si="12"/>
        <v>2549.1</v>
      </c>
    </row>
    <row r="38" spans="1:183" x14ac:dyDescent="0.3">
      <c r="A38" s="90" t="s">
        <v>84</v>
      </c>
      <c r="B38" s="85">
        <v>15.5</v>
      </c>
      <c r="C38" s="85">
        <f>B38*ТАРИФЫ!$F$16</f>
        <v>193.6</v>
      </c>
      <c r="D38" s="85">
        <v>31</v>
      </c>
      <c r="E38" s="85">
        <f>D38*ТАРИФЫ!F4/1000</f>
        <v>574.29999999999995</v>
      </c>
      <c r="F38" s="85">
        <v>16</v>
      </c>
      <c r="G38" s="85">
        <f>F38*ТАРИФЫ!$F$4/1000</f>
        <v>296.39999999999998</v>
      </c>
      <c r="H38" s="85">
        <v>282</v>
      </c>
      <c r="I38" s="85">
        <f>H38*ТАРИФЫ!$F$8/1000</f>
        <v>35.799999999999997</v>
      </c>
      <c r="J38" s="85">
        <v>212</v>
      </c>
      <c r="K38" s="85">
        <f>J38*ТАРИФЫ!$F$8/1000</f>
        <v>26.9</v>
      </c>
      <c r="L38" s="85">
        <f t="shared" si="14"/>
        <v>494</v>
      </c>
      <c r="M38" s="85">
        <f>L38*ТАРИФЫ!$F$12/1000</f>
        <v>116.4</v>
      </c>
      <c r="N38" s="85">
        <v>0.9</v>
      </c>
      <c r="O38" s="85">
        <f>N38*ТАРИФЫ!$D$20/1000</f>
        <v>0.5</v>
      </c>
      <c r="P38" s="86">
        <f t="shared" si="12"/>
        <v>1243.9000000000001</v>
      </c>
    </row>
    <row r="39" spans="1:183" x14ac:dyDescent="0.3">
      <c r="A39" s="90" t="s">
        <v>85</v>
      </c>
      <c r="B39" s="85">
        <v>15.6</v>
      </c>
      <c r="C39" s="85">
        <f>B39*ТАРИФЫ!$G$16</f>
        <v>212.6</v>
      </c>
      <c r="D39" s="85">
        <v>31</v>
      </c>
      <c r="E39" s="85">
        <f>D39*ТАРИФЫ!G4/1000</f>
        <v>597.29999999999995</v>
      </c>
      <c r="F39" s="85">
        <v>16</v>
      </c>
      <c r="G39" s="85">
        <f>F39*ТАРИФЫ!$G$4/1000</f>
        <v>308.3</v>
      </c>
      <c r="H39" s="85">
        <v>282.10000000000002</v>
      </c>
      <c r="I39" s="85">
        <f>H39*ТАРИФЫ!$G$8/1000</f>
        <v>37.299999999999997</v>
      </c>
      <c r="J39" s="85">
        <v>212</v>
      </c>
      <c r="K39" s="85">
        <f>J39*ТАРИФЫ!$G$8/1000</f>
        <v>28</v>
      </c>
      <c r="L39" s="85">
        <f t="shared" si="14"/>
        <v>494.1</v>
      </c>
      <c r="M39" s="85">
        <f>L39*ТАРИФЫ!$G$12/1000</f>
        <v>121.1</v>
      </c>
      <c r="N39" s="85">
        <v>0.9</v>
      </c>
      <c r="O39" s="85">
        <f>N39*ТАРИФЫ!$E$20/1000</f>
        <v>0.6</v>
      </c>
      <c r="P39" s="86">
        <f t="shared" si="12"/>
        <v>1305.2</v>
      </c>
    </row>
    <row r="40" spans="1:183" ht="187.5" x14ac:dyDescent="0.3">
      <c r="A40" s="91" t="s">
        <v>81</v>
      </c>
      <c r="B40" s="85">
        <f>B41+B42</f>
        <v>12.5</v>
      </c>
      <c r="C40" s="85">
        <f t="shared" ref="C40:M40" si="17">C41+C42</f>
        <v>163.19999999999999</v>
      </c>
      <c r="D40" s="85">
        <f t="shared" si="17"/>
        <v>230</v>
      </c>
      <c r="E40" s="85">
        <f t="shared" si="17"/>
        <v>4346</v>
      </c>
      <c r="F40" s="85">
        <f t="shared" si="17"/>
        <v>2</v>
      </c>
      <c r="G40" s="85">
        <f>G41+G42</f>
        <v>37.799999999999997</v>
      </c>
      <c r="H40" s="85">
        <f t="shared" si="17"/>
        <v>34.799999999999997</v>
      </c>
      <c r="I40" s="85">
        <f t="shared" si="17"/>
        <v>4.5</v>
      </c>
      <c r="J40" s="85">
        <f t="shared" si="17"/>
        <v>74.5</v>
      </c>
      <c r="K40" s="85">
        <f>K41+K42</f>
        <v>9.6</v>
      </c>
      <c r="L40" s="85">
        <f t="shared" si="17"/>
        <v>109.3</v>
      </c>
      <c r="M40" s="85">
        <f t="shared" si="17"/>
        <v>26.3</v>
      </c>
      <c r="N40" s="85">
        <f>N41+N42</f>
        <v>114.4</v>
      </c>
      <c r="O40" s="92">
        <f>O41+O42</f>
        <v>70.400000000000006</v>
      </c>
      <c r="P40" s="86">
        <f t="shared" si="12"/>
        <v>4657.8</v>
      </c>
    </row>
    <row r="41" spans="1:183" x14ac:dyDescent="0.3">
      <c r="A41" s="90" t="s">
        <v>84</v>
      </c>
      <c r="B41" s="85">
        <v>6.3</v>
      </c>
      <c r="C41" s="85">
        <f>B41*ТАРИФЫ!$F$16</f>
        <v>78.7</v>
      </c>
      <c r="D41" s="85">
        <v>115</v>
      </c>
      <c r="E41" s="85">
        <f>D41*ТАРИФЫ!F4/1000</f>
        <v>2130.4</v>
      </c>
      <c r="F41" s="85">
        <v>1</v>
      </c>
      <c r="G41" s="85">
        <f>F41*ТАРИФЫ!$F$4/1000</f>
        <v>18.5</v>
      </c>
      <c r="H41" s="85">
        <v>17.399999999999999</v>
      </c>
      <c r="I41" s="85">
        <f>H41*ТАРИФЫ!$F$8/1000</f>
        <v>2.2000000000000002</v>
      </c>
      <c r="J41" s="85">
        <v>37.299999999999997</v>
      </c>
      <c r="K41" s="85">
        <f>J41*ТАРИФЫ!$F$8/1000</f>
        <v>4.7</v>
      </c>
      <c r="L41" s="85">
        <f t="shared" si="14"/>
        <v>54.7</v>
      </c>
      <c r="M41" s="85">
        <f>L41*ТАРИФЫ!$F$12/1000</f>
        <v>12.9</v>
      </c>
      <c r="N41" s="85">
        <v>57.2</v>
      </c>
      <c r="O41" s="85">
        <f>N41*ТАРИФЫ!$D$20/1000</f>
        <v>34.5</v>
      </c>
      <c r="P41" s="86">
        <f t="shared" si="12"/>
        <v>2281.9</v>
      </c>
    </row>
    <row r="42" spans="1:183" x14ac:dyDescent="0.3">
      <c r="A42" s="90" t="s">
        <v>85</v>
      </c>
      <c r="B42" s="85">
        <v>6.2</v>
      </c>
      <c r="C42" s="85">
        <f>B42*ТАРИФЫ!$G$16</f>
        <v>84.5</v>
      </c>
      <c r="D42" s="85">
        <v>115</v>
      </c>
      <c r="E42" s="85">
        <f>D42*ТАРИФЫ!G4/1000</f>
        <v>2215.6</v>
      </c>
      <c r="F42" s="85">
        <v>1</v>
      </c>
      <c r="G42" s="85">
        <f>F42*ТАРИФЫ!$G$4/1000</f>
        <v>19.3</v>
      </c>
      <c r="H42" s="85">
        <v>17.399999999999999</v>
      </c>
      <c r="I42" s="85">
        <f>H42*ТАРИФЫ!$G$8/1000</f>
        <v>2.2999999999999998</v>
      </c>
      <c r="J42" s="85">
        <v>37.200000000000003</v>
      </c>
      <c r="K42" s="85">
        <f>J42*ТАРИФЫ!$G$8/1000</f>
        <v>4.9000000000000004</v>
      </c>
      <c r="L42" s="85">
        <f t="shared" si="14"/>
        <v>54.6</v>
      </c>
      <c r="M42" s="85">
        <f>L42*ТАРИФЫ!$G$12/1000</f>
        <v>13.4</v>
      </c>
      <c r="N42" s="85">
        <v>57.2</v>
      </c>
      <c r="O42" s="85">
        <f>N42*ТАРИФЫ!$E$20/1000</f>
        <v>35.9</v>
      </c>
      <c r="P42" s="86">
        <f t="shared" si="12"/>
        <v>2375.9</v>
      </c>
    </row>
    <row r="43" spans="1:183" ht="93.75" x14ac:dyDescent="0.3">
      <c r="A43" s="91" t="s">
        <v>54</v>
      </c>
      <c r="B43" s="85">
        <f>B44+B45</f>
        <v>105.9</v>
      </c>
      <c r="C43" s="85">
        <f>C44+C45</f>
        <v>1383</v>
      </c>
      <c r="D43" s="85">
        <f t="shared" ref="D43:E43" si="18">D44+D45</f>
        <v>113.8</v>
      </c>
      <c r="E43" s="85">
        <f t="shared" si="18"/>
        <v>2150.3000000000002</v>
      </c>
      <c r="F43" s="85">
        <f t="shared" ref="F43" si="19">F44+F45</f>
        <v>0</v>
      </c>
      <c r="G43" s="85">
        <f t="shared" ref="G43" si="20">G44+G45</f>
        <v>0</v>
      </c>
      <c r="H43" s="85">
        <f t="shared" ref="H43" si="21">H44+H45</f>
        <v>0</v>
      </c>
      <c r="I43" s="85">
        <f t="shared" ref="I43" si="22">I44+I45</f>
        <v>0</v>
      </c>
      <c r="J43" s="85">
        <f t="shared" ref="J43" si="23">J44+J45</f>
        <v>0</v>
      </c>
      <c r="K43" s="85">
        <f t="shared" ref="K43" si="24">K44+K45</f>
        <v>0</v>
      </c>
      <c r="L43" s="85">
        <f t="shared" ref="L43" si="25">L44+L45</f>
        <v>0</v>
      </c>
      <c r="M43" s="85">
        <f t="shared" ref="M43" si="26">M44+M45</f>
        <v>0</v>
      </c>
      <c r="N43" s="85">
        <f t="shared" ref="N43" si="27">N44+N45</f>
        <v>0</v>
      </c>
      <c r="O43" s="92">
        <f t="shared" ref="O43" si="28">O44+O45</f>
        <v>0</v>
      </c>
      <c r="P43" s="86">
        <f t="shared" ref="P43" si="29">P44+P45</f>
        <v>3533.3</v>
      </c>
    </row>
    <row r="44" spans="1:183" x14ac:dyDescent="0.3">
      <c r="A44" s="90" t="s">
        <v>84</v>
      </c>
      <c r="B44" s="85">
        <v>53</v>
      </c>
      <c r="C44" s="85">
        <f>B44*ТАРИФЫ!$F$16</f>
        <v>662</v>
      </c>
      <c r="D44" s="85">
        <v>56.9</v>
      </c>
      <c r="E44" s="85">
        <f>D44*ТАРИФЫ!$F$4/1000</f>
        <v>1054.0999999999999</v>
      </c>
      <c r="F44" s="85">
        <v>0</v>
      </c>
      <c r="G44" s="85">
        <v>0</v>
      </c>
      <c r="H44" s="85">
        <v>0</v>
      </c>
      <c r="I44" s="85">
        <v>0</v>
      </c>
      <c r="J44" s="85">
        <v>0</v>
      </c>
      <c r="K44" s="85">
        <v>0</v>
      </c>
      <c r="L44" s="85">
        <v>0</v>
      </c>
      <c r="M44" s="85">
        <v>0</v>
      </c>
      <c r="N44" s="85">
        <v>0</v>
      </c>
      <c r="O44" s="85">
        <v>0</v>
      </c>
      <c r="P44" s="86">
        <f>C44+E44+G44+I44+K44+M44+O44</f>
        <v>1716.1</v>
      </c>
    </row>
    <row r="45" spans="1:183" x14ac:dyDescent="0.3">
      <c r="A45" s="90" t="s">
        <v>85</v>
      </c>
      <c r="B45" s="85">
        <v>52.9</v>
      </c>
      <c r="C45" s="85">
        <f>B45*ТАРИФЫ!$G$16</f>
        <v>721</v>
      </c>
      <c r="D45" s="85">
        <v>56.9</v>
      </c>
      <c r="E45" s="85">
        <f>D45*ТАРИФЫ!$G$4/1000</f>
        <v>1096.2</v>
      </c>
      <c r="F45" s="85">
        <v>0</v>
      </c>
      <c r="G45" s="85">
        <v>0</v>
      </c>
      <c r="H45" s="85">
        <v>0</v>
      </c>
      <c r="I45" s="85">
        <v>0</v>
      </c>
      <c r="J45" s="85">
        <v>0</v>
      </c>
      <c r="K45" s="85">
        <v>0</v>
      </c>
      <c r="L45" s="85">
        <v>0</v>
      </c>
      <c r="M45" s="85">
        <v>0</v>
      </c>
      <c r="N45" s="85">
        <v>0</v>
      </c>
      <c r="O45" s="85">
        <v>0</v>
      </c>
      <c r="P45" s="86">
        <f t="shared" ref="P45" si="30">C45+E45+G45+I45+K45+M45+O45</f>
        <v>1817.2</v>
      </c>
    </row>
    <row r="46" spans="1:183" x14ac:dyDescent="0.3">
      <c r="A46" s="91" t="s">
        <v>29</v>
      </c>
      <c r="B46" s="85">
        <v>0</v>
      </c>
      <c r="C46" s="85">
        <v>0</v>
      </c>
      <c r="D46" s="85">
        <v>0</v>
      </c>
      <c r="E46" s="85">
        <v>0</v>
      </c>
      <c r="F46" s="85">
        <v>0</v>
      </c>
      <c r="G46" s="85">
        <v>0</v>
      </c>
      <c r="H46" s="85">
        <v>0</v>
      </c>
      <c r="I46" s="85">
        <v>0</v>
      </c>
      <c r="J46" s="85">
        <f>J47+J48</f>
        <v>1000</v>
      </c>
      <c r="K46" s="85">
        <f t="shared" ref="K46:P46" si="31">K47+K48</f>
        <v>129</v>
      </c>
      <c r="L46" s="85">
        <f t="shared" si="31"/>
        <v>1000</v>
      </c>
      <c r="M46" s="85">
        <f>M47+M48</f>
        <v>218.7</v>
      </c>
      <c r="N46" s="85">
        <f t="shared" si="31"/>
        <v>0</v>
      </c>
      <c r="O46" s="85">
        <f t="shared" si="31"/>
        <v>0</v>
      </c>
      <c r="P46" s="86">
        <f t="shared" si="31"/>
        <v>347.7</v>
      </c>
    </row>
    <row r="47" spans="1:183" s="93" customFormat="1" x14ac:dyDescent="0.3">
      <c r="A47" s="90" t="s">
        <v>84</v>
      </c>
      <c r="B47" s="85">
        <v>0</v>
      </c>
      <c r="C47" s="85">
        <v>0</v>
      </c>
      <c r="D47" s="85">
        <v>0</v>
      </c>
      <c r="E47" s="85">
        <v>0</v>
      </c>
      <c r="F47" s="85">
        <v>0</v>
      </c>
      <c r="G47" s="85">
        <v>0</v>
      </c>
      <c r="H47" s="85">
        <v>0</v>
      </c>
      <c r="I47" s="85">
        <v>0</v>
      </c>
      <c r="J47" s="85">
        <v>600</v>
      </c>
      <c r="K47" s="85">
        <f>(J47*ТАРИФЫ!$F$8)/1000</f>
        <v>76.2</v>
      </c>
      <c r="L47" s="85">
        <v>600</v>
      </c>
      <c r="M47" s="85">
        <f>(L47*ТАРИФЫ!$F$12)/1000</f>
        <v>141.4</v>
      </c>
      <c r="N47" s="85">
        <v>0</v>
      </c>
      <c r="O47" s="85">
        <v>0</v>
      </c>
      <c r="P47" s="86">
        <f t="shared" ref="P47:P48" si="32">C47+E47+G47+I47+K47+M47+O47</f>
        <v>217.6</v>
      </c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  <c r="FN47" s="72"/>
      <c r="FO47" s="72"/>
      <c r="FP47" s="72"/>
      <c r="FQ47" s="72"/>
      <c r="FR47" s="72"/>
      <c r="FS47" s="72"/>
      <c r="FT47" s="72"/>
      <c r="FU47" s="72"/>
      <c r="FV47" s="72"/>
      <c r="FW47" s="72"/>
      <c r="FX47" s="72"/>
      <c r="FY47" s="72"/>
      <c r="FZ47" s="72"/>
      <c r="GA47" s="72"/>
    </row>
    <row r="48" spans="1:183" s="93" customFormat="1" ht="19.5" thickBot="1" x14ac:dyDescent="0.35">
      <c r="A48" s="94" t="s">
        <v>85</v>
      </c>
      <c r="B48" s="88">
        <v>0</v>
      </c>
      <c r="C48" s="88">
        <v>0</v>
      </c>
      <c r="D48" s="88">
        <v>0</v>
      </c>
      <c r="E48" s="88">
        <v>0</v>
      </c>
      <c r="F48" s="88">
        <v>0</v>
      </c>
      <c r="G48" s="88">
        <v>0</v>
      </c>
      <c r="H48" s="88">
        <v>0</v>
      </c>
      <c r="I48" s="88">
        <v>0</v>
      </c>
      <c r="J48" s="88">
        <v>400</v>
      </c>
      <c r="K48" s="85">
        <f>(J48*ТАРИФЫ!$G$8)/1000</f>
        <v>52.8</v>
      </c>
      <c r="L48" s="88">
        <v>400</v>
      </c>
      <c r="M48" s="85">
        <f>(L48*ТАРИФЫ!$D$12)/1000</f>
        <v>77.3</v>
      </c>
      <c r="N48" s="88">
        <v>0</v>
      </c>
      <c r="O48" s="88">
        <v>0</v>
      </c>
      <c r="P48" s="89">
        <f t="shared" si="32"/>
        <v>130.1</v>
      </c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  <c r="FN48" s="72"/>
      <c r="FO48" s="72"/>
      <c r="FP48" s="72"/>
      <c r="FQ48" s="72"/>
      <c r="FR48" s="72"/>
      <c r="FS48" s="72"/>
      <c r="FT48" s="72"/>
      <c r="FU48" s="72"/>
      <c r="FV48" s="72"/>
      <c r="FW48" s="72"/>
      <c r="FX48" s="72"/>
      <c r="FY48" s="72"/>
      <c r="FZ48" s="72"/>
      <c r="GA48" s="72"/>
    </row>
    <row r="49" spans="1:16" ht="19.5" thickBot="1" x14ac:dyDescent="0.35">
      <c r="A49" s="123" t="s">
        <v>10</v>
      </c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</row>
    <row r="50" spans="1:16" ht="112.5" x14ac:dyDescent="0.3">
      <c r="A50" s="81" t="s">
        <v>63</v>
      </c>
      <c r="B50" s="82">
        <f t="shared" ref="B50:D50" si="33">B51+B52</f>
        <v>119.9</v>
      </c>
      <c r="C50" s="82">
        <f t="shared" si="33"/>
        <v>1565.8</v>
      </c>
      <c r="D50" s="82">
        <f t="shared" si="33"/>
        <v>1201.2</v>
      </c>
      <c r="E50" s="82">
        <f>E51+E52</f>
        <v>22698</v>
      </c>
      <c r="F50" s="82">
        <f t="shared" ref="F50" si="34">F51+F52</f>
        <v>97.3</v>
      </c>
      <c r="G50" s="82">
        <f t="shared" ref="G50" si="35">G51+G52</f>
        <v>1838.6</v>
      </c>
      <c r="H50" s="82">
        <f t="shared" ref="H50:I50" si="36">H51+H52</f>
        <v>1728.9</v>
      </c>
      <c r="I50" s="82">
        <f t="shared" si="36"/>
        <v>224</v>
      </c>
      <c r="J50" s="82">
        <f t="shared" ref="J50" si="37">J51+J52</f>
        <v>1915.7</v>
      </c>
      <c r="K50" s="82">
        <f t="shared" ref="K50" si="38">K51+K52</f>
        <v>248.2</v>
      </c>
      <c r="L50" s="82">
        <f t="shared" ref="L50:M50" si="39">L51+L52</f>
        <v>3644.6</v>
      </c>
      <c r="M50" s="82">
        <f t="shared" si="39"/>
        <v>876</v>
      </c>
      <c r="N50" s="82">
        <f t="shared" ref="N50" si="40">N51+N52</f>
        <v>140</v>
      </c>
      <c r="O50" s="82">
        <f>O51+O52</f>
        <v>85.4</v>
      </c>
      <c r="P50" s="83">
        <f>P51+P52</f>
        <v>27536</v>
      </c>
    </row>
    <row r="51" spans="1:16" x14ac:dyDescent="0.3">
      <c r="A51" s="90" t="s">
        <v>84</v>
      </c>
      <c r="B51" s="85">
        <v>60</v>
      </c>
      <c r="C51" s="85">
        <f>B51*ТАРИФЫ!$F$16</f>
        <v>749.4</v>
      </c>
      <c r="D51" s="85">
        <v>600</v>
      </c>
      <c r="E51" s="85">
        <f>D51*ТАРИФЫ!$F$4/1000</f>
        <v>11115.1</v>
      </c>
      <c r="F51" s="85">
        <v>48.6</v>
      </c>
      <c r="G51" s="85">
        <f>F51*ТАРИФЫ!$F$4/1000</f>
        <v>900.3</v>
      </c>
      <c r="H51" s="85">
        <v>864.4</v>
      </c>
      <c r="I51" s="85">
        <f>H51*ТАРИФЫ!$F$8/1000</f>
        <v>109.8</v>
      </c>
      <c r="J51" s="85">
        <v>957.8</v>
      </c>
      <c r="K51" s="85">
        <f>J51*ТАРИФЫ!$F$8/1000</f>
        <v>121.7</v>
      </c>
      <c r="L51" s="85">
        <f>H51+J51</f>
        <v>1822.2</v>
      </c>
      <c r="M51" s="85">
        <f>L51*ТАРИФЫ!$F$12/1000</f>
        <v>429.4</v>
      </c>
      <c r="N51" s="85">
        <v>105</v>
      </c>
      <c r="O51" s="85">
        <f>N51*ТАРИФЫ!$D$20/1000</f>
        <v>63.4</v>
      </c>
      <c r="P51" s="86">
        <f t="shared" ref="P51:P61" si="41">C51+E51+G51+I51+K51+M51+O51</f>
        <v>13489.1</v>
      </c>
    </row>
    <row r="52" spans="1:16" x14ac:dyDescent="0.3">
      <c r="A52" s="90" t="s">
        <v>85</v>
      </c>
      <c r="B52" s="85">
        <v>59.9</v>
      </c>
      <c r="C52" s="85">
        <f>B52*ТАРИФЫ!$G$16</f>
        <v>816.4</v>
      </c>
      <c r="D52" s="85">
        <v>601.20000000000005</v>
      </c>
      <c r="E52" s="85">
        <f>D52*ТАРИФЫ!$G$4/1000</f>
        <v>11582.9</v>
      </c>
      <c r="F52" s="85">
        <v>48.7</v>
      </c>
      <c r="G52" s="85">
        <f>F52*ТАРИФЫ!$G$4/1000</f>
        <v>938.3</v>
      </c>
      <c r="H52" s="85">
        <v>864.5</v>
      </c>
      <c r="I52" s="85">
        <f>H52*ТАРИФЫ!$G$8/1000</f>
        <v>114.2</v>
      </c>
      <c r="J52" s="85">
        <v>957.9</v>
      </c>
      <c r="K52" s="85">
        <f>J52*ТАРИФЫ!$G$8/1000</f>
        <v>126.5</v>
      </c>
      <c r="L52" s="85">
        <f>H52+J52</f>
        <v>1822.4</v>
      </c>
      <c r="M52" s="85">
        <f>L52*ТАРИФЫ!$G$12/1000</f>
        <v>446.6</v>
      </c>
      <c r="N52" s="85">
        <v>35</v>
      </c>
      <c r="O52" s="85">
        <f>N52*ТАРИФЫ!$E$20/1000</f>
        <v>22</v>
      </c>
      <c r="P52" s="86">
        <f t="shared" si="41"/>
        <v>14046.9</v>
      </c>
    </row>
    <row r="53" spans="1:16" ht="112.5" x14ac:dyDescent="0.3">
      <c r="A53" s="91" t="s">
        <v>64</v>
      </c>
      <c r="B53" s="85">
        <f>B54+B55</f>
        <v>33.9</v>
      </c>
      <c r="C53" s="85">
        <f>C54+C55</f>
        <v>442.8</v>
      </c>
      <c r="D53" s="85">
        <f t="shared" ref="D53:M53" si="42">D54+D55</f>
        <v>451.2</v>
      </c>
      <c r="E53" s="85">
        <f>E54+E55</f>
        <v>15888.1</v>
      </c>
      <c r="F53" s="85">
        <f t="shared" si="42"/>
        <v>65.3</v>
      </c>
      <c r="G53" s="85">
        <f>G54+G55</f>
        <v>2299.4</v>
      </c>
      <c r="H53" s="85">
        <f t="shared" si="42"/>
        <v>703.5</v>
      </c>
      <c r="I53" s="85">
        <f>I54+I55</f>
        <v>162.80000000000001</v>
      </c>
      <c r="J53" s="85">
        <f t="shared" si="42"/>
        <v>821.6</v>
      </c>
      <c r="K53" s="85">
        <f>K54+K55</f>
        <v>190.1</v>
      </c>
      <c r="L53" s="85">
        <f t="shared" si="42"/>
        <v>1525.1</v>
      </c>
      <c r="M53" s="85">
        <f t="shared" si="42"/>
        <v>394.1</v>
      </c>
      <c r="N53" s="85">
        <f>N54+N55</f>
        <v>49.8</v>
      </c>
      <c r="O53" s="92">
        <f>O54+O55</f>
        <v>30.3</v>
      </c>
      <c r="P53" s="86">
        <f t="shared" si="41"/>
        <v>19407.599999999999</v>
      </c>
    </row>
    <row r="54" spans="1:16" x14ac:dyDescent="0.3">
      <c r="A54" s="90" t="s">
        <v>84</v>
      </c>
      <c r="B54" s="85">
        <v>16.899999999999999</v>
      </c>
      <c r="C54" s="85">
        <f>B54*ТАРИФЫ!$F$16</f>
        <v>211.1</v>
      </c>
      <c r="D54" s="85">
        <v>225.6</v>
      </c>
      <c r="E54" s="85">
        <f>D54*ТАРИФЫ!$F$7/1000</f>
        <v>7788.3</v>
      </c>
      <c r="F54" s="85">
        <v>32.6</v>
      </c>
      <c r="G54" s="85">
        <f>F54*ТАРИФЫ!$F$7/1000</f>
        <v>1125.4000000000001</v>
      </c>
      <c r="H54" s="85">
        <v>351.7</v>
      </c>
      <c r="I54" s="85">
        <f>H54*ТАРИФЫ!$F$11/1000</f>
        <v>79.8</v>
      </c>
      <c r="J54" s="85">
        <v>410.8</v>
      </c>
      <c r="K54" s="85">
        <f>J54*ТАРИФЫ!$F$11/1000</f>
        <v>93.2</v>
      </c>
      <c r="L54" s="85">
        <f t="shared" ref="L54:L55" si="43">H54+J54</f>
        <v>762.5</v>
      </c>
      <c r="M54" s="85">
        <f>L54*ТАРИФЫ!$F$15/1000</f>
        <v>193.2</v>
      </c>
      <c r="N54" s="85">
        <v>37</v>
      </c>
      <c r="O54" s="85">
        <f>N54*ТАРИФЫ!$D$20/1000</f>
        <v>22.3</v>
      </c>
      <c r="P54" s="86">
        <f t="shared" si="41"/>
        <v>9513.2999999999993</v>
      </c>
    </row>
    <row r="55" spans="1:16" x14ac:dyDescent="0.3">
      <c r="A55" s="90" t="s">
        <v>85</v>
      </c>
      <c r="B55" s="85">
        <v>17</v>
      </c>
      <c r="C55" s="85">
        <f>B55*ТАРИФЫ!$G$16</f>
        <v>231.7</v>
      </c>
      <c r="D55" s="85">
        <v>225.6</v>
      </c>
      <c r="E55" s="85">
        <f>D55*ТАРИФЫ!$G$7/1000</f>
        <v>8099.8</v>
      </c>
      <c r="F55" s="85">
        <v>32.700000000000003</v>
      </c>
      <c r="G55" s="85">
        <f>F55*ТАРИФЫ!$G$7/1000</f>
        <v>1174</v>
      </c>
      <c r="H55" s="85">
        <v>351.8</v>
      </c>
      <c r="I55" s="85">
        <f>H55*ТАРИФЫ!$G$11/1000</f>
        <v>83</v>
      </c>
      <c r="J55" s="85">
        <v>410.8</v>
      </c>
      <c r="K55" s="85">
        <f>J55*ТАРИФЫ!$G$11/1000</f>
        <v>96.9</v>
      </c>
      <c r="L55" s="85">
        <f t="shared" si="43"/>
        <v>762.6</v>
      </c>
      <c r="M55" s="85">
        <f>L55*ТАРИФЫ!$G$15/1000</f>
        <v>200.9</v>
      </c>
      <c r="N55" s="85">
        <v>12.8</v>
      </c>
      <c r="O55" s="85">
        <f>N55*ТАРИФЫ!$E$20/1000</f>
        <v>8</v>
      </c>
      <c r="P55" s="86">
        <f t="shared" si="41"/>
        <v>9894.2999999999993</v>
      </c>
    </row>
    <row r="56" spans="1:16" ht="93.75" x14ac:dyDescent="0.3">
      <c r="A56" s="91" t="s">
        <v>65</v>
      </c>
      <c r="B56" s="85">
        <f>B57+B58</f>
        <v>38.5</v>
      </c>
      <c r="C56" s="85">
        <f t="shared" ref="C56:I56" si="44">C57+C58</f>
        <v>502.9</v>
      </c>
      <c r="D56" s="85">
        <f t="shared" si="44"/>
        <v>484.3</v>
      </c>
      <c r="E56" s="85">
        <f t="shared" si="44"/>
        <v>20390.2</v>
      </c>
      <c r="F56" s="85">
        <f t="shared" si="44"/>
        <v>0</v>
      </c>
      <c r="G56" s="85">
        <f t="shared" si="44"/>
        <v>0</v>
      </c>
      <c r="H56" s="85">
        <f t="shared" si="44"/>
        <v>0</v>
      </c>
      <c r="I56" s="85">
        <f t="shared" si="44"/>
        <v>0</v>
      </c>
      <c r="J56" s="85">
        <f t="shared" ref="J56" si="45">J57+J58</f>
        <v>594.1</v>
      </c>
      <c r="K56" s="85">
        <f>K57+K58</f>
        <v>76.900000000000006</v>
      </c>
      <c r="L56" s="85">
        <f t="shared" ref="L56" si="46">L57+L58</f>
        <v>594.1</v>
      </c>
      <c r="M56" s="85">
        <f>M57+M58</f>
        <v>111.4</v>
      </c>
      <c r="N56" s="85">
        <f>N57+N58</f>
        <v>15</v>
      </c>
      <c r="O56" s="85">
        <f>O57+O58</f>
        <v>9.1</v>
      </c>
      <c r="P56" s="86">
        <f t="shared" si="41"/>
        <v>21090.5</v>
      </c>
    </row>
    <row r="57" spans="1:16" x14ac:dyDescent="0.3">
      <c r="A57" s="90" t="s">
        <v>84</v>
      </c>
      <c r="B57" s="85">
        <v>19.2</v>
      </c>
      <c r="C57" s="85">
        <f>B57*ТАРИФЫ!$F$16</f>
        <v>239.8</v>
      </c>
      <c r="D57" s="85">
        <v>242.1</v>
      </c>
      <c r="E57" s="85">
        <f>D57*ТАРИФЫ!$F$6/1000</f>
        <v>9993.1</v>
      </c>
      <c r="F57" s="85">
        <v>0</v>
      </c>
      <c r="G57" s="85">
        <f>F57*ТАРИФЫ!$F$6/1000</f>
        <v>0</v>
      </c>
      <c r="H57" s="85">
        <v>0</v>
      </c>
      <c r="I57" s="85">
        <f>H57*ТАРИФЫ!$F$10/1000</f>
        <v>0</v>
      </c>
      <c r="J57" s="85">
        <v>297</v>
      </c>
      <c r="K57" s="85">
        <f>J57*ТАРИФЫ!$F$10/1000</f>
        <v>37.700000000000003</v>
      </c>
      <c r="L57" s="85">
        <f t="shared" ref="L57:L138" si="47">H57+J57</f>
        <v>297</v>
      </c>
      <c r="M57" s="85">
        <f>L57*ТАРИФЫ!$F$14/1000</f>
        <v>54.6</v>
      </c>
      <c r="N57" s="85">
        <v>11.3</v>
      </c>
      <c r="O57" s="85">
        <f>N57*ТАРИФЫ!$D$20/1000</f>
        <v>6.8</v>
      </c>
      <c r="P57" s="86">
        <f t="shared" si="41"/>
        <v>10332</v>
      </c>
    </row>
    <row r="58" spans="1:16" x14ac:dyDescent="0.3">
      <c r="A58" s="90" t="s">
        <v>85</v>
      </c>
      <c r="B58" s="85">
        <v>19.3</v>
      </c>
      <c r="C58" s="85">
        <f>B58*ТАРИФЫ!$G$16</f>
        <v>263.10000000000002</v>
      </c>
      <c r="D58" s="85">
        <v>242.2</v>
      </c>
      <c r="E58" s="85">
        <f>D58*ТАРИФЫ!$G$6/1000</f>
        <v>10397.1</v>
      </c>
      <c r="F58" s="85">
        <v>0</v>
      </c>
      <c r="G58" s="85">
        <f>F58*ТАРИФЫ!$G$6/1000</f>
        <v>0</v>
      </c>
      <c r="H58" s="85">
        <v>0</v>
      </c>
      <c r="I58" s="85">
        <f>H58*ТАРИФЫ!$G$10/1000</f>
        <v>0</v>
      </c>
      <c r="J58" s="85">
        <v>297.10000000000002</v>
      </c>
      <c r="K58" s="85">
        <f>J58*ТАРИФЫ!$G$10/1000</f>
        <v>39.200000000000003</v>
      </c>
      <c r="L58" s="85">
        <f t="shared" si="47"/>
        <v>297.10000000000002</v>
      </c>
      <c r="M58" s="85">
        <f>L58*ТАРИФЫ!$G$14/1000</f>
        <v>56.8</v>
      </c>
      <c r="N58" s="85">
        <v>3.7</v>
      </c>
      <c r="O58" s="85">
        <f>N58*ТАРИФЫ!$E$20/1000</f>
        <v>2.2999999999999998</v>
      </c>
      <c r="P58" s="86">
        <f t="shared" si="41"/>
        <v>10758.5</v>
      </c>
    </row>
    <row r="59" spans="1:16" ht="75" x14ac:dyDescent="0.3">
      <c r="A59" s="91" t="s">
        <v>66</v>
      </c>
      <c r="B59" s="85">
        <f>B60+B61</f>
        <v>105.8</v>
      </c>
      <c r="C59" s="85">
        <f t="shared" ref="C59:M59" si="48">C60+C61</f>
        <v>1381.7</v>
      </c>
      <c r="D59" s="85">
        <f t="shared" si="48"/>
        <v>750.1</v>
      </c>
      <c r="E59" s="85">
        <f>E60+E61</f>
        <v>14173.8</v>
      </c>
      <c r="F59" s="85">
        <f t="shared" si="48"/>
        <v>133.9</v>
      </c>
      <c r="G59" s="85">
        <f>G60+G61</f>
        <v>2530.1</v>
      </c>
      <c r="H59" s="85">
        <f t="shared" si="48"/>
        <v>2051.1</v>
      </c>
      <c r="I59" s="85">
        <f>I60+I61</f>
        <v>265.7</v>
      </c>
      <c r="J59" s="85">
        <f t="shared" si="48"/>
        <v>1338</v>
      </c>
      <c r="K59" s="85">
        <f>K60+K61</f>
        <v>173.4</v>
      </c>
      <c r="L59" s="85">
        <f>L60+L61</f>
        <v>3389.1</v>
      </c>
      <c r="M59" s="85">
        <f t="shared" si="48"/>
        <v>814.6</v>
      </c>
      <c r="N59" s="85">
        <f>N60+N61</f>
        <v>197.5</v>
      </c>
      <c r="O59" s="92">
        <f>O60+O61</f>
        <v>120.4</v>
      </c>
      <c r="P59" s="86">
        <f t="shared" si="41"/>
        <v>19459.7</v>
      </c>
    </row>
    <row r="60" spans="1:16" x14ac:dyDescent="0.3">
      <c r="A60" s="90" t="s">
        <v>84</v>
      </c>
      <c r="B60" s="85">
        <v>52.9</v>
      </c>
      <c r="C60" s="85">
        <f>B60*ТАРИФЫ!$F$16</f>
        <v>660.7</v>
      </c>
      <c r="D60" s="85">
        <v>375</v>
      </c>
      <c r="E60" s="85">
        <f>D60*ТАРИФЫ!$F$4/1000</f>
        <v>6947</v>
      </c>
      <c r="F60" s="85">
        <v>66.900000000000006</v>
      </c>
      <c r="G60" s="85">
        <f>F60*ТАРИФЫ!$F$4/1000</f>
        <v>1239.3</v>
      </c>
      <c r="H60" s="85">
        <v>1025.5</v>
      </c>
      <c r="I60" s="85">
        <f>H60*ТАРИФЫ!$F$8/1000</f>
        <v>130.19999999999999</v>
      </c>
      <c r="J60" s="85">
        <v>669</v>
      </c>
      <c r="K60" s="85">
        <f>J60*ТАРИФЫ!$F$8/1000</f>
        <v>85</v>
      </c>
      <c r="L60" s="85">
        <f>H60+J60</f>
        <v>1694.5</v>
      </c>
      <c r="M60" s="85">
        <f>L60*ТАРИФЫ!$F$12/1000</f>
        <v>399.3</v>
      </c>
      <c r="N60" s="85">
        <v>148.1</v>
      </c>
      <c r="O60" s="85">
        <f>N60*ТАРИФЫ!$D$20/1000</f>
        <v>89.4</v>
      </c>
      <c r="P60" s="86">
        <f t="shared" si="41"/>
        <v>9550.9</v>
      </c>
    </row>
    <row r="61" spans="1:16" ht="19.5" thickBot="1" x14ac:dyDescent="0.35">
      <c r="A61" s="95" t="s">
        <v>85</v>
      </c>
      <c r="B61" s="96">
        <v>52.9</v>
      </c>
      <c r="C61" s="96">
        <f>B61*ТАРИФЫ!$G$16</f>
        <v>721</v>
      </c>
      <c r="D61" s="96">
        <v>375.1</v>
      </c>
      <c r="E61" s="96">
        <f>D61*ТАРИФЫ!$G$4/1000</f>
        <v>7226.8</v>
      </c>
      <c r="F61" s="96">
        <v>67</v>
      </c>
      <c r="G61" s="96">
        <f>F61*ТАРИФЫ!$G$4/1000</f>
        <v>1290.8</v>
      </c>
      <c r="H61" s="96">
        <v>1025.5999999999999</v>
      </c>
      <c r="I61" s="96">
        <f>H61*ТАРИФЫ!$G$8/1000</f>
        <v>135.5</v>
      </c>
      <c r="J61" s="96">
        <v>669</v>
      </c>
      <c r="K61" s="96">
        <f>J61*ТАРИФЫ!$G$8/1000</f>
        <v>88.4</v>
      </c>
      <c r="L61" s="96">
        <f>H61+J61</f>
        <v>1694.6</v>
      </c>
      <c r="M61" s="96">
        <f>L61*ТАРИФЫ!$G$12/1000</f>
        <v>415.3</v>
      </c>
      <c r="N61" s="96">
        <v>49.4</v>
      </c>
      <c r="O61" s="88">
        <f>N61*ТАРИФЫ!$E$20/1000</f>
        <v>31</v>
      </c>
      <c r="P61" s="97">
        <f t="shared" si="41"/>
        <v>9908.7999999999993</v>
      </c>
    </row>
    <row r="62" spans="1:16" ht="56.25" x14ac:dyDescent="0.3">
      <c r="A62" s="81" t="s">
        <v>76</v>
      </c>
      <c r="B62" s="82">
        <f>B63+B64</f>
        <v>78.099999999999994</v>
      </c>
      <c r="C62" s="82">
        <f t="shared" ref="C62:E62" si="49">C63+C64</f>
        <v>1020</v>
      </c>
      <c r="D62" s="82">
        <f t="shared" si="49"/>
        <v>593.4</v>
      </c>
      <c r="E62" s="82">
        <f t="shared" si="49"/>
        <v>18235.599999999999</v>
      </c>
      <c r="F62" s="82">
        <f t="shared" ref="F62" si="50">F63+F64</f>
        <v>53.1</v>
      </c>
      <c r="G62" s="82">
        <f t="shared" ref="G62" si="51">G63+G64</f>
        <v>1637.6</v>
      </c>
      <c r="H62" s="82">
        <f t="shared" ref="H62" si="52">H63+H64</f>
        <v>942.3</v>
      </c>
      <c r="I62" s="82">
        <f>I63+I64</f>
        <v>122.2</v>
      </c>
      <c r="J62" s="82">
        <f t="shared" ref="J62" si="53">J63+J64</f>
        <v>2681.2</v>
      </c>
      <c r="K62" s="82">
        <f t="shared" ref="K62" si="54">K63+K64</f>
        <v>347.3</v>
      </c>
      <c r="L62" s="82">
        <f t="shared" ref="L62" si="55">L63+L64</f>
        <v>3623.5</v>
      </c>
      <c r="M62" s="82">
        <f>M63+M64</f>
        <v>871</v>
      </c>
      <c r="N62" s="82">
        <f>N66+N69</f>
        <v>122.5</v>
      </c>
      <c r="O62" s="82">
        <f>O66+O69</f>
        <v>75.5</v>
      </c>
      <c r="P62" s="83">
        <f>P66+P69</f>
        <v>22309.200000000001</v>
      </c>
    </row>
    <row r="63" spans="1:16" x14ac:dyDescent="0.3">
      <c r="A63" s="90" t="s">
        <v>84</v>
      </c>
      <c r="B63" s="85">
        <f t="shared" ref="B63:E64" si="56">B67+B70</f>
        <v>39</v>
      </c>
      <c r="C63" s="85">
        <f t="shared" si="56"/>
        <v>487.1</v>
      </c>
      <c r="D63" s="85">
        <f t="shared" si="56"/>
        <v>296.60000000000002</v>
      </c>
      <c r="E63" s="85">
        <f t="shared" si="56"/>
        <v>5494.6</v>
      </c>
      <c r="F63" s="85">
        <f t="shared" ref="F63:J63" si="57">F67+F70</f>
        <v>26.3</v>
      </c>
      <c r="G63" s="85">
        <f t="shared" ref="G63:I64" si="58">G67+G70</f>
        <v>487.2</v>
      </c>
      <c r="H63" s="85">
        <f t="shared" si="58"/>
        <v>471.1</v>
      </c>
      <c r="I63" s="85">
        <f t="shared" si="58"/>
        <v>59.9</v>
      </c>
      <c r="J63" s="85">
        <f t="shared" si="57"/>
        <v>1340</v>
      </c>
      <c r="K63" s="85">
        <f>K67+K70</f>
        <v>170.2</v>
      </c>
      <c r="L63" s="85">
        <f t="shared" ref="L63:L64" si="59">H63+J63</f>
        <v>1811.1</v>
      </c>
      <c r="M63" s="85">
        <f>M67+M70</f>
        <v>426.8</v>
      </c>
      <c r="N63" s="85">
        <f t="shared" ref="N63" si="60">N67+N70</f>
        <v>61.2</v>
      </c>
      <c r="O63" s="85">
        <f>O67+O70</f>
        <v>37</v>
      </c>
      <c r="P63" s="86">
        <f>P67+P70</f>
        <v>7162.8</v>
      </c>
    </row>
    <row r="64" spans="1:16" x14ac:dyDescent="0.3">
      <c r="A64" s="90" t="s">
        <v>85</v>
      </c>
      <c r="B64" s="85">
        <f t="shared" si="56"/>
        <v>39.1</v>
      </c>
      <c r="C64" s="85">
        <f t="shared" si="56"/>
        <v>532.9</v>
      </c>
      <c r="D64" s="85">
        <f t="shared" si="56"/>
        <v>296.8</v>
      </c>
      <c r="E64" s="85">
        <f t="shared" si="56"/>
        <v>12741</v>
      </c>
      <c r="F64" s="85">
        <f t="shared" ref="F64:J64" si="61">F68+F71</f>
        <v>26.8</v>
      </c>
      <c r="G64" s="85">
        <f t="shared" si="58"/>
        <v>1150.4000000000001</v>
      </c>
      <c r="H64" s="85">
        <f t="shared" si="58"/>
        <v>471.2</v>
      </c>
      <c r="I64" s="85">
        <f t="shared" si="58"/>
        <v>62.3</v>
      </c>
      <c r="J64" s="85">
        <f t="shared" si="61"/>
        <v>1341.2</v>
      </c>
      <c r="K64" s="85">
        <f>K68+K71</f>
        <v>177.1</v>
      </c>
      <c r="L64" s="85">
        <f t="shared" si="59"/>
        <v>1812.4</v>
      </c>
      <c r="M64" s="85">
        <f>M68+M71</f>
        <v>444.2</v>
      </c>
      <c r="N64" s="85">
        <f t="shared" ref="N64" si="62">N68+N71</f>
        <v>61.3</v>
      </c>
      <c r="O64" s="85">
        <f>O68+O71</f>
        <v>38.5</v>
      </c>
      <c r="P64" s="86">
        <f>P68+P71</f>
        <v>15146.4</v>
      </c>
    </row>
    <row r="65" spans="1:16" x14ac:dyDescent="0.3">
      <c r="A65" s="141" t="s">
        <v>11</v>
      </c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3"/>
    </row>
    <row r="66" spans="1:16" ht="75" x14ac:dyDescent="0.3">
      <c r="A66" s="91" t="s">
        <v>77</v>
      </c>
      <c r="B66" s="98">
        <f>B67+B68</f>
        <v>43.2</v>
      </c>
      <c r="C66" s="98">
        <f>C67+C68</f>
        <v>564.20000000000005</v>
      </c>
      <c r="D66" s="98">
        <f t="shared" ref="D66:E66" si="63">D67+D68</f>
        <v>316.2</v>
      </c>
      <c r="E66" s="98">
        <f t="shared" si="63"/>
        <v>9718.2000000000007</v>
      </c>
      <c r="F66" s="98">
        <f t="shared" ref="F66" si="64">F67+F68</f>
        <v>37.6</v>
      </c>
      <c r="G66" s="98">
        <f t="shared" ref="G66" si="65">G67+G68</f>
        <v>1155.3</v>
      </c>
      <c r="H66" s="98">
        <f t="shared" ref="H66" si="66">H67+H68</f>
        <v>668.7</v>
      </c>
      <c r="I66" s="98">
        <f>I67+I68</f>
        <v>86.7</v>
      </c>
      <c r="J66" s="98">
        <f t="shared" ref="J66" si="67">J67+J68</f>
        <v>1429.9</v>
      </c>
      <c r="K66" s="98">
        <f>K67+K68</f>
        <v>185.2</v>
      </c>
      <c r="L66" s="98">
        <f t="shared" ref="L66" si="68">L67+L68</f>
        <v>2098.6</v>
      </c>
      <c r="M66" s="98">
        <f t="shared" ref="M66" si="69">M67+M68</f>
        <v>504.4</v>
      </c>
      <c r="N66" s="98">
        <f>N67+N68</f>
        <v>68.3</v>
      </c>
      <c r="O66" s="98">
        <f>O67+O68</f>
        <v>42.1</v>
      </c>
      <c r="P66" s="99">
        <f>P67+P68</f>
        <v>12256.1</v>
      </c>
    </row>
    <row r="67" spans="1:16" x14ac:dyDescent="0.3">
      <c r="A67" s="90" t="s">
        <v>84</v>
      </c>
      <c r="B67" s="85">
        <v>21.6</v>
      </c>
      <c r="C67" s="85">
        <f>B67*ТАРИФЫ!$F$16</f>
        <v>269.8</v>
      </c>
      <c r="D67" s="85">
        <v>158</v>
      </c>
      <c r="E67" s="85">
        <f>D67*ТАРИФЫ!$F$4/1000</f>
        <v>2927</v>
      </c>
      <c r="F67" s="85">
        <v>18.8</v>
      </c>
      <c r="G67" s="85">
        <f>F67*ТАРИФЫ!$F$4/1000</f>
        <v>348.3</v>
      </c>
      <c r="H67" s="85">
        <v>334.3</v>
      </c>
      <c r="I67" s="85">
        <f>H67*ТАРИФЫ!$F$8/1000</f>
        <v>42.5</v>
      </c>
      <c r="J67" s="85">
        <v>714.4</v>
      </c>
      <c r="K67" s="85">
        <f>J67*ТАРИФЫ!$F$8/1000</f>
        <v>90.7</v>
      </c>
      <c r="L67" s="85">
        <f t="shared" ref="L67:L68" si="70">H67+J67</f>
        <v>1048.7</v>
      </c>
      <c r="M67" s="85">
        <f>L67*ТАРИФЫ!$F$12/1000</f>
        <v>247.1</v>
      </c>
      <c r="N67" s="85">
        <v>34.1</v>
      </c>
      <c r="O67" s="85">
        <f>N67*ТАРИФЫ!$D$20/1000</f>
        <v>20.6</v>
      </c>
      <c r="P67" s="86">
        <f>C67+E67+G67+I67+K67+M67+O67</f>
        <v>3946</v>
      </c>
    </row>
    <row r="68" spans="1:16" x14ac:dyDescent="0.3">
      <c r="A68" s="90" t="s">
        <v>85</v>
      </c>
      <c r="B68" s="85">
        <v>21.6</v>
      </c>
      <c r="C68" s="85">
        <f>B68*ТАРИФЫ!$G$16</f>
        <v>294.39999999999998</v>
      </c>
      <c r="D68" s="85">
        <v>158.19999999999999</v>
      </c>
      <c r="E68" s="85">
        <f>D68*ТАРИФЫ!$G$6/1000</f>
        <v>6791.2</v>
      </c>
      <c r="F68" s="85">
        <v>18.8</v>
      </c>
      <c r="G68" s="85">
        <f>F68*ТАРИФЫ!$G$6/1000</f>
        <v>807</v>
      </c>
      <c r="H68" s="85">
        <v>334.4</v>
      </c>
      <c r="I68" s="85">
        <f>H68*ТАРИФЫ!$G$8/1000</f>
        <v>44.2</v>
      </c>
      <c r="J68" s="85">
        <v>715.5</v>
      </c>
      <c r="K68" s="85">
        <f>J68*ТАРИФЫ!$G$8/1000</f>
        <v>94.5</v>
      </c>
      <c r="L68" s="85">
        <f t="shared" si="70"/>
        <v>1049.9000000000001</v>
      </c>
      <c r="M68" s="85">
        <f>L68*ТАРИФЫ!$G$12/1000</f>
        <v>257.3</v>
      </c>
      <c r="N68" s="85">
        <v>34.200000000000003</v>
      </c>
      <c r="O68" s="85">
        <f>N68*ТАРИФЫ!$E$20/1000</f>
        <v>21.5</v>
      </c>
      <c r="P68" s="86">
        <f>C68+E68+G68+I68+K68+M68+O68</f>
        <v>8310.1</v>
      </c>
    </row>
    <row r="69" spans="1:16" ht="75" x14ac:dyDescent="0.3">
      <c r="A69" s="91" t="s">
        <v>78</v>
      </c>
      <c r="B69" s="98">
        <f>B70+B71</f>
        <v>34.9</v>
      </c>
      <c r="C69" s="98">
        <f>C70+C71</f>
        <v>455.8</v>
      </c>
      <c r="D69" s="98">
        <f t="shared" ref="D69" si="71">D70+D71</f>
        <v>277.2</v>
      </c>
      <c r="E69" s="98">
        <f>E70+E71</f>
        <v>8517.4</v>
      </c>
      <c r="F69" s="98">
        <f t="shared" ref="F69" si="72">F70+F71</f>
        <v>15.5</v>
      </c>
      <c r="G69" s="98">
        <f>G70+G71</f>
        <v>482.3</v>
      </c>
      <c r="H69" s="98">
        <f t="shared" ref="H69" si="73">H70+H71</f>
        <v>273.60000000000002</v>
      </c>
      <c r="I69" s="98">
        <f>I70+I71</f>
        <v>35.5</v>
      </c>
      <c r="J69" s="98">
        <f t="shared" ref="J69" si="74">J70+J71</f>
        <v>1251.3</v>
      </c>
      <c r="K69" s="98">
        <f>K70+K71</f>
        <v>162.1</v>
      </c>
      <c r="L69" s="98">
        <f t="shared" ref="L69" si="75">L70+L71</f>
        <v>1524.9</v>
      </c>
      <c r="M69" s="98">
        <f t="shared" ref="M69" si="76">M70+M71</f>
        <v>366.6</v>
      </c>
      <c r="N69" s="98">
        <f>N70+N71</f>
        <v>54.2</v>
      </c>
      <c r="O69" s="100">
        <f>O70+O71</f>
        <v>33.4</v>
      </c>
      <c r="P69" s="99">
        <f>P70+P71</f>
        <v>10053.1</v>
      </c>
    </row>
    <row r="70" spans="1:16" x14ac:dyDescent="0.3">
      <c r="A70" s="90" t="s">
        <v>84</v>
      </c>
      <c r="B70" s="85">
        <v>17.399999999999999</v>
      </c>
      <c r="C70" s="85">
        <f>B70*ТАРИФЫ!$F$16</f>
        <v>217.3</v>
      </c>
      <c r="D70" s="85">
        <v>138.6</v>
      </c>
      <c r="E70" s="85">
        <f>D70*ТАРИФЫ!$F$4/1000</f>
        <v>2567.6</v>
      </c>
      <c r="F70" s="85">
        <v>7.5</v>
      </c>
      <c r="G70" s="85">
        <f>F70*ТАРИФЫ!$F$4/1000</f>
        <v>138.9</v>
      </c>
      <c r="H70" s="85">
        <v>136.80000000000001</v>
      </c>
      <c r="I70" s="85">
        <f>H70*ТАРИФЫ!$F$8/1000</f>
        <v>17.399999999999999</v>
      </c>
      <c r="J70" s="85">
        <v>625.6</v>
      </c>
      <c r="K70" s="85">
        <f>J70*ТАРИФЫ!$F$8/1000</f>
        <v>79.5</v>
      </c>
      <c r="L70" s="85">
        <f t="shared" ref="L70:L71" si="77">H70+J70</f>
        <v>762.4</v>
      </c>
      <c r="M70" s="85">
        <f>L70*ТАРИФЫ!$F$12/1000</f>
        <v>179.7</v>
      </c>
      <c r="N70" s="85">
        <v>27.1</v>
      </c>
      <c r="O70" s="85">
        <f>N70*ТАРИФЫ!$D$20/1000</f>
        <v>16.399999999999999</v>
      </c>
      <c r="P70" s="86">
        <f t="shared" ref="P70:P77" si="78">C70+E70+G70+I70+K70+M70+O70</f>
        <v>3216.8</v>
      </c>
    </row>
    <row r="71" spans="1:16" ht="19.5" thickBot="1" x14ac:dyDescent="0.35">
      <c r="A71" s="94" t="s">
        <v>85</v>
      </c>
      <c r="B71" s="88">
        <v>17.5</v>
      </c>
      <c r="C71" s="88">
        <f>B71*ТАРИФЫ!$G$16</f>
        <v>238.5</v>
      </c>
      <c r="D71" s="88">
        <v>138.6</v>
      </c>
      <c r="E71" s="88">
        <f>D71*ТАРИФЫ!$G$6/1000</f>
        <v>5949.8</v>
      </c>
      <c r="F71" s="88">
        <v>8</v>
      </c>
      <c r="G71" s="88">
        <f>F71*ТАРИФЫ!$G$6/1000</f>
        <v>343.4</v>
      </c>
      <c r="H71" s="88">
        <v>136.80000000000001</v>
      </c>
      <c r="I71" s="88">
        <f>H71*ТАРИФЫ!$G$8/1000</f>
        <v>18.100000000000001</v>
      </c>
      <c r="J71" s="88">
        <v>625.70000000000005</v>
      </c>
      <c r="K71" s="88">
        <f>J71*ТАРИФЫ!$G$8/1000</f>
        <v>82.6</v>
      </c>
      <c r="L71" s="88">
        <f t="shared" si="77"/>
        <v>762.5</v>
      </c>
      <c r="M71" s="88">
        <f>L71*ТАРИФЫ!$G$12/1000</f>
        <v>186.9</v>
      </c>
      <c r="N71" s="88">
        <v>27.1</v>
      </c>
      <c r="O71" s="96">
        <f>N71*ТАРИФЫ!$E$20/1000</f>
        <v>17</v>
      </c>
      <c r="P71" s="89">
        <f t="shared" si="78"/>
        <v>6836.3</v>
      </c>
    </row>
    <row r="72" spans="1:16" ht="75" x14ac:dyDescent="0.3">
      <c r="A72" s="101" t="s">
        <v>67</v>
      </c>
      <c r="B72" s="92">
        <f>B73+B74</f>
        <v>52.4</v>
      </c>
      <c r="C72" s="92">
        <f t="shared" ref="C72:D72" si="79">C73+C74</f>
        <v>684.3</v>
      </c>
      <c r="D72" s="92">
        <f t="shared" si="79"/>
        <v>928.9</v>
      </c>
      <c r="E72" s="92">
        <f>E73+E74</f>
        <v>32709.5</v>
      </c>
      <c r="F72" s="92">
        <f t="shared" ref="F72" si="80">F73+F74</f>
        <v>47.2</v>
      </c>
      <c r="G72" s="92">
        <f>G73+G74</f>
        <v>1662</v>
      </c>
      <c r="H72" s="92">
        <f t="shared" ref="H72" si="81">H73+H74</f>
        <v>771.6</v>
      </c>
      <c r="I72" s="92">
        <f>I73+I74</f>
        <v>178.5</v>
      </c>
      <c r="J72" s="92">
        <f t="shared" ref="J72" si="82">J73+J74</f>
        <v>1505.1</v>
      </c>
      <c r="K72" s="92">
        <f t="shared" ref="K72" si="83">K73+K74</f>
        <v>348.1</v>
      </c>
      <c r="L72" s="92">
        <f t="shared" ref="L72" si="84">L73+L74</f>
        <v>2276.6999999999998</v>
      </c>
      <c r="M72" s="92">
        <f t="shared" ref="M72" si="85">M73+M74</f>
        <v>588.29999999999995</v>
      </c>
      <c r="N72" s="92">
        <f>N73+N74</f>
        <v>102</v>
      </c>
      <c r="O72" s="85">
        <f>O73+O74</f>
        <v>62.8</v>
      </c>
      <c r="P72" s="86">
        <f t="shared" si="78"/>
        <v>36233.5</v>
      </c>
    </row>
    <row r="73" spans="1:16" x14ac:dyDescent="0.3">
      <c r="A73" s="90" t="s">
        <v>84</v>
      </c>
      <c r="B73" s="85">
        <v>26.2</v>
      </c>
      <c r="C73" s="85">
        <f>B73*ТАРИФЫ!$F$16</f>
        <v>327.2</v>
      </c>
      <c r="D73" s="85">
        <v>464.4</v>
      </c>
      <c r="E73" s="85">
        <f>D73*ТАРИФЫ!$F$7/1000</f>
        <v>16032.3</v>
      </c>
      <c r="F73" s="85">
        <v>23.6</v>
      </c>
      <c r="G73" s="85">
        <f>F73*ТАРИФЫ!$F$7/1000</f>
        <v>814.7</v>
      </c>
      <c r="H73" s="85">
        <v>385.8</v>
      </c>
      <c r="I73" s="85">
        <f>H73*ТАРИФЫ!$F$11/1000</f>
        <v>87.5</v>
      </c>
      <c r="J73" s="85">
        <v>752.5</v>
      </c>
      <c r="K73" s="85">
        <f>J73*ТАРИФЫ!$F$11/1000</f>
        <v>170.6</v>
      </c>
      <c r="L73" s="85">
        <f t="shared" si="47"/>
        <v>1138.3</v>
      </c>
      <c r="M73" s="85">
        <f>L73*ТАРИФЫ!$F$15/1000</f>
        <v>288.39999999999998</v>
      </c>
      <c r="N73" s="85">
        <v>51</v>
      </c>
      <c r="O73" s="85">
        <f>N73*ТАРИФЫ!$D$20/1000</f>
        <v>30.8</v>
      </c>
      <c r="P73" s="86">
        <f t="shared" si="78"/>
        <v>17751.5</v>
      </c>
    </row>
    <row r="74" spans="1:16" x14ac:dyDescent="0.3">
      <c r="A74" s="90" t="s">
        <v>85</v>
      </c>
      <c r="B74" s="85">
        <v>26.2</v>
      </c>
      <c r="C74" s="85">
        <f>B74*ТАРИФЫ!$G$16</f>
        <v>357.1</v>
      </c>
      <c r="D74" s="85">
        <v>464.5</v>
      </c>
      <c r="E74" s="85">
        <f>D74*ТАРИФЫ!$G$7/1000</f>
        <v>16677.2</v>
      </c>
      <c r="F74" s="85">
        <v>23.6</v>
      </c>
      <c r="G74" s="85">
        <f>F74*ТАРИФЫ!$G$7/1000</f>
        <v>847.3</v>
      </c>
      <c r="H74" s="85">
        <v>385.8</v>
      </c>
      <c r="I74" s="85">
        <f>H74*ТАРИФЫ!$G$11/1000</f>
        <v>91</v>
      </c>
      <c r="J74" s="85">
        <v>752.6</v>
      </c>
      <c r="K74" s="85">
        <f>J74*ТАРИФЫ!$G$11/1000</f>
        <v>177.5</v>
      </c>
      <c r="L74" s="85">
        <f t="shared" si="47"/>
        <v>1138.4000000000001</v>
      </c>
      <c r="M74" s="85">
        <f>L74*ТАРИФЫ!$G$15/1000</f>
        <v>299.89999999999998</v>
      </c>
      <c r="N74" s="85">
        <v>51</v>
      </c>
      <c r="O74" s="85">
        <f>N74*ТАРИФЫ!$E$20/1000</f>
        <v>32</v>
      </c>
      <c r="P74" s="86">
        <f t="shared" si="78"/>
        <v>18482</v>
      </c>
    </row>
    <row r="75" spans="1:16" ht="106.5" customHeight="1" x14ac:dyDescent="0.3">
      <c r="A75" s="91" t="s">
        <v>68</v>
      </c>
      <c r="B75" s="85">
        <f>B76+B77</f>
        <v>30.5</v>
      </c>
      <c r="C75" s="85">
        <f>C76+C77</f>
        <v>398.3</v>
      </c>
      <c r="D75" s="85">
        <f t="shared" ref="D75:N75" si="86">D76+D77</f>
        <v>197</v>
      </c>
      <c r="E75" s="85">
        <f>E76+E77</f>
        <v>3717.3</v>
      </c>
      <c r="F75" s="85">
        <f t="shared" si="86"/>
        <v>4</v>
      </c>
      <c r="G75" s="85">
        <f>G76+G77</f>
        <v>123</v>
      </c>
      <c r="H75" s="85">
        <f t="shared" si="86"/>
        <v>71.599999999999994</v>
      </c>
      <c r="I75" s="85">
        <f>I76+I77</f>
        <v>9.1999999999999993</v>
      </c>
      <c r="J75" s="85">
        <f t="shared" si="86"/>
        <v>402.1</v>
      </c>
      <c r="K75" s="85">
        <f t="shared" si="86"/>
        <v>52.1</v>
      </c>
      <c r="L75" s="85">
        <f t="shared" si="86"/>
        <v>473.7</v>
      </c>
      <c r="M75" s="85">
        <f t="shared" si="86"/>
        <v>113.9</v>
      </c>
      <c r="N75" s="85">
        <f t="shared" si="86"/>
        <v>35.799999999999997</v>
      </c>
      <c r="O75" s="85">
        <f>O76+O77</f>
        <v>22</v>
      </c>
      <c r="P75" s="86">
        <f t="shared" si="78"/>
        <v>4435.8</v>
      </c>
    </row>
    <row r="76" spans="1:16" x14ac:dyDescent="0.3">
      <c r="A76" s="90" t="s">
        <v>84</v>
      </c>
      <c r="B76" s="85">
        <v>15.2</v>
      </c>
      <c r="C76" s="85">
        <f>B76*ТАРИФЫ!$F$16</f>
        <v>189.8</v>
      </c>
      <c r="D76" s="85">
        <v>105.5</v>
      </c>
      <c r="E76" s="85">
        <f>D76*ТАРИФЫ!$F$4/1000</f>
        <v>1954.4</v>
      </c>
      <c r="F76" s="85">
        <v>2</v>
      </c>
      <c r="G76" s="85">
        <f>F76*ТАРИФЫ!$F$4/1000</f>
        <v>37.1</v>
      </c>
      <c r="H76" s="85">
        <v>35.799999999999997</v>
      </c>
      <c r="I76" s="85">
        <f>H76*ТАРИФЫ!$F$8/1000</f>
        <v>4.5</v>
      </c>
      <c r="J76" s="85">
        <v>201</v>
      </c>
      <c r="K76" s="85">
        <f>J76*ТАРИФЫ!$F$8/1000</f>
        <v>25.5</v>
      </c>
      <c r="L76" s="85">
        <f t="shared" ref="L76:L77" si="87">H76+J76</f>
        <v>236.8</v>
      </c>
      <c r="M76" s="85">
        <f>L76*ТАРИФЫ!$F$12/1000</f>
        <v>55.8</v>
      </c>
      <c r="N76" s="85">
        <v>17.899999999999999</v>
      </c>
      <c r="O76" s="85">
        <f>N76*ТАРИФЫ!$D$20/1000</f>
        <v>10.8</v>
      </c>
      <c r="P76" s="86">
        <f t="shared" si="78"/>
        <v>2277.9</v>
      </c>
    </row>
    <row r="77" spans="1:16" ht="19.5" thickBot="1" x14ac:dyDescent="0.35">
      <c r="A77" s="94" t="s">
        <v>85</v>
      </c>
      <c r="B77" s="88">
        <v>15.3</v>
      </c>
      <c r="C77" s="88">
        <f>B77*ТАРИФЫ!$G$16</f>
        <v>208.5</v>
      </c>
      <c r="D77" s="88">
        <v>91.5</v>
      </c>
      <c r="E77" s="88">
        <f>D77*ТАРИФЫ!$G$4/1000</f>
        <v>1762.9</v>
      </c>
      <c r="F77" s="88">
        <v>2</v>
      </c>
      <c r="G77" s="88">
        <f>F77*ТАРИФЫ!$G$6/1000</f>
        <v>85.9</v>
      </c>
      <c r="H77" s="88">
        <v>35.799999999999997</v>
      </c>
      <c r="I77" s="88">
        <f>H77*ТАРИФЫ!$G$8/1000</f>
        <v>4.7</v>
      </c>
      <c r="J77" s="88">
        <v>201.1</v>
      </c>
      <c r="K77" s="88">
        <f>J77*ТАРИФЫ!$G$8/1000</f>
        <v>26.6</v>
      </c>
      <c r="L77" s="88">
        <f t="shared" si="87"/>
        <v>236.9</v>
      </c>
      <c r="M77" s="88">
        <f>L77*ТАРИФЫ!$G$12/1000</f>
        <v>58.1</v>
      </c>
      <c r="N77" s="88">
        <v>17.899999999999999</v>
      </c>
      <c r="O77" s="88">
        <f>N77*ТАРИФЫ!$E$20/1000</f>
        <v>11.2</v>
      </c>
      <c r="P77" s="89">
        <f t="shared" si="78"/>
        <v>2157.9</v>
      </c>
    </row>
    <row r="78" spans="1:16" x14ac:dyDescent="0.3">
      <c r="A78" s="102" t="s">
        <v>56</v>
      </c>
      <c r="B78" s="92">
        <f>B79+B80</f>
        <v>459.1</v>
      </c>
      <c r="C78" s="92">
        <f>C79+C80</f>
        <v>5995.8</v>
      </c>
      <c r="D78" s="92">
        <f t="shared" ref="D78:O78" si="88">D79+D80</f>
        <v>4606.1000000000004</v>
      </c>
      <c r="E78" s="92">
        <f>E79+E80</f>
        <v>127812.5</v>
      </c>
      <c r="F78" s="92">
        <f t="shared" si="88"/>
        <v>400.8</v>
      </c>
      <c r="G78" s="92">
        <f>G79+G80</f>
        <v>10090.700000000001</v>
      </c>
      <c r="H78" s="92">
        <f t="shared" si="88"/>
        <v>6269</v>
      </c>
      <c r="I78" s="92">
        <f t="shared" si="88"/>
        <v>962.4</v>
      </c>
      <c r="J78" s="92">
        <f t="shared" si="88"/>
        <v>9257.7999999999993</v>
      </c>
      <c r="K78" s="92">
        <f>K79+K80</f>
        <v>1436.1</v>
      </c>
      <c r="L78" s="92">
        <f t="shared" si="88"/>
        <v>15526.8</v>
      </c>
      <c r="M78" s="92">
        <f t="shared" si="88"/>
        <v>3769.3</v>
      </c>
      <c r="N78" s="92">
        <f t="shared" si="88"/>
        <v>662.6</v>
      </c>
      <c r="O78" s="92">
        <f t="shared" si="88"/>
        <v>405.5</v>
      </c>
      <c r="P78" s="92">
        <f>P79+P80</f>
        <v>150472.29999999999</v>
      </c>
    </row>
    <row r="79" spans="1:16" x14ac:dyDescent="0.3">
      <c r="A79" s="103" t="s">
        <v>84</v>
      </c>
      <c r="B79" s="85">
        <f>B51+B54+B57+B60+B63+B73+B76</f>
        <v>229.4</v>
      </c>
      <c r="C79" s="85">
        <f>C51+C54+C57+C60+C63+C73+C76</f>
        <v>2865.1</v>
      </c>
      <c r="D79" s="85">
        <f t="shared" ref="D79:F80" si="89">D51+D54+D57+D60+D63+D73+D76</f>
        <v>2309.1999999999998</v>
      </c>
      <c r="E79" s="85">
        <f>E51+E54+E57+E60+E63+E73+E76</f>
        <v>59324.800000000003</v>
      </c>
      <c r="F79" s="85">
        <f t="shared" si="89"/>
        <v>200</v>
      </c>
      <c r="G79" s="85">
        <f>G51+G54+G57+G60+G63+G73+G76</f>
        <v>4604</v>
      </c>
      <c r="H79" s="85">
        <f t="shared" ref="H79:O79" si="90">H51+H54+H57+H60+H63+H73+H76</f>
        <v>3134.3</v>
      </c>
      <c r="I79" s="85">
        <f t="shared" si="90"/>
        <v>471.7</v>
      </c>
      <c r="J79" s="85">
        <f t="shared" si="90"/>
        <v>4628.1000000000004</v>
      </c>
      <c r="K79" s="85">
        <f t="shared" si="90"/>
        <v>703.9</v>
      </c>
      <c r="L79" s="85">
        <f t="shared" si="90"/>
        <v>7762.4</v>
      </c>
      <c r="M79" s="85">
        <f t="shared" si="90"/>
        <v>1847.5</v>
      </c>
      <c r="N79" s="85">
        <f t="shared" si="90"/>
        <v>431.5</v>
      </c>
      <c r="O79" s="85">
        <f t="shared" si="90"/>
        <v>260.5</v>
      </c>
      <c r="P79" s="85">
        <f>P51+P54+P57+P60+P63+P73+P76</f>
        <v>70077.5</v>
      </c>
    </row>
    <row r="80" spans="1:16" ht="19.5" thickBot="1" x14ac:dyDescent="0.35">
      <c r="A80" s="104" t="s">
        <v>85</v>
      </c>
      <c r="B80" s="96">
        <f>B52+B55+B58+B61+B64+B74+B77</f>
        <v>229.7</v>
      </c>
      <c r="C80" s="96">
        <f>C52+C55+C58+C61+C64+C74+C77</f>
        <v>3130.7</v>
      </c>
      <c r="D80" s="96">
        <f t="shared" si="89"/>
        <v>2296.9</v>
      </c>
      <c r="E80" s="96">
        <f>E52+E55+E58+E61+E64+E74+E77</f>
        <v>68487.7</v>
      </c>
      <c r="F80" s="96">
        <f t="shared" si="89"/>
        <v>200.8</v>
      </c>
      <c r="G80" s="96">
        <f>G52+G55+G58+G61+G64+G74+G77</f>
        <v>5486.7</v>
      </c>
      <c r="H80" s="96">
        <f t="shared" ref="H80:O80" si="91">H52+H55+H58+H61+H64+H74+H77</f>
        <v>3134.7</v>
      </c>
      <c r="I80" s="96">
        <f t="shared" si="91"/>
        <v>490.7</v>
      </c>
      <c r="J80" s="96">
        <f t="shared" si="91"/>
        <v>4629.7</v>
      </c>
      <c r="K80" s="96">
        <f t="shared" si="91"/>
        <v>732.2</v>
      </c>
      <c r="L80" s="96">
        <f t="shared" si="91"/>
        <v>7764.4</v>
      </c>
      <c r="M80" s="96">
        <f t="shared" si="91"/>
        <v>1921.8</v>
      </c>
      <c r="N80" s="96">
        <f t="shared" si="91"/>
        <v>231.1</v>
      </c>
      <c r="O80" s="96">
        <f t="shared" si="91"/>
        <v>145</v>
      </c>
      <c r="P80" s="96">
        <f>P52+P55+P58+P61+P64+P74+P77</f>
        <v>80394.8</v>
      </c>
    </row>
    <row r="81" spans="1:16" ht="19.5" thickBot="1" x14ac:dyDescent="0.35">
      <c r="A81" s="123" t="s">
        <v>12</v>
      </c>
      <c r="B81" s="124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6"/>
    </row>
    <row r="82" spans="1:16" ht="112.5" x14ac:dyDescent="0.3">
      <c r="A82" s="105" t="s">
        <v>69</v>
      </c>
      <c r="B82" s="92">
        <f>B83+B84</f>
        <v>37</v>
      </c>
      <c r="C82" s="92">
        <f>C83+C84</f>
        <v>483.8</v>
      </c>
      <c r="D82" s="92">
        <f t="shared" ref="D82:O82" si="92">D83+D84</f>
        <v>315.10000000000002</v>
      </c>
      <c r="E82" s="92">
        <f>E83+E84</f>
        <v>5954.1</v>
      </c>
      <c r="F82" s="92">
        <f t="shared" si="92"/>
        <v>20.3</v>
      </c>
      <c r="G82" s="92">
        <f>G83+G84</f>
        <v>383.6</v>
      </c>
      <c r="H82" s="92">
        <f t="shared" si="92"/>
        <v>85.9</v>
      </c>
      <c r="I82" s="92">
        <f t="shared" si="92"/>
        <v>11.1</v>
      </c>
      <c r="J82" s="92">
        <f t="shared" si="92"/>
        <v>302.8</v>
      </c>
      <c r="K82" s="92">
        <f t="shared" si="92"/>
        <v>39.200000000000003</v>
      </c>
      <c r="L82" s="92">
        <f t="shared" si="92"/>
        <v>388.7</v>
      </c>
      <c r="M82" s="92">
        <f>M83+M84</f>
        <v>93.4</v>
      </c>
      <c r="N82" s="92">
        <f t="shared" si="92"/>
        <v>42.5</v>
      </c>
      <c r="O82" s="92">
        <f t="shared" si="92"/>
        <v>26.2</v>
      </c>
      <c r="P82" s="92">
        <f t="shared" ref="P82:P87" si="93">C82+E82+G82+I82+K82+M82+O82</f>
        <v>6991.4</v>
      </c>
    </row>
    <row r="83" spans="1:16" x14ac:dyDescent="0.3">
      <c r="A83" s="103" t="s">
        <v>84</v>
      </c>
      <c r="B83" s="85">
        <v>18</v>
      </c>
      <c r="C83" s="85">
        <f>B83*ТАРИФЫ!$F$16</f>
        <v>224.8</v>
      </c>
      <c r="D83" s="85">
        <v>157.5</v>
      </c>
      <c r="E83" s="85">
        <f>D83*ТАРИФЫ!$F$4/1000</f>
        <v>2917.7</v>
      </c>
      <c r="F83" s="85">
        <v>10.1</v>
      </c>
      <c r="G83" s="85">
        <f>F83*ТАРИФЫ!$F$4/1000</f>
        <v>187.1</v>
      </c>
      <c r="H83" s="85">
        <v>42.9</v>
      </c>
      <c r="I83" s="85">
        <f>H83*ТАРИФЫ!$F$8/1000</f>
        <v>5.4</v>
      </c>
      <c r="J83" s="85">
        <v>151.4</v>
      </c>
      <c r="K83" s="85">
        <f>J83*ТАРИФЫ!$F$8/1000</f>
        <v>19.2</v>
      </c>
      <c r="L83" s="85">
        <f t="shared" si="47"/>
        <v>194.3</v>
      </c>
      <c r="M83" s="85">
        <f>L83*ТАРИФЫ!$F$12/1000</f>
        <v>45.8</v>
      </c>
      <c r="N83" s="85">
        <v>21.5</v>
      </c>
      <c r="O83" s="85">
        <f>N83*ТАРИФЫ!$D$20/1000</f>
        <v>13</v>
      </c>
      <c r="P83" s="85">
        <f t="shared" si="93"/>
        <v>3413</v>
      </c>
    </row>
    <row r="84" spans="1:16" x14ac:dyDescent="0.3">
      <c r="A84" s="103" t="s">
        <v>85</v>
      </c>
      <c r="B84" s="85">
        <v>19</v>
      </c>
      <c r="C84" s="85">
        <f>B84*ТАРИФЫ!$G$16</f>
        <v>259</v>
      </c>
      <c r="D84" s="85">
        <v>157.6</v>
      </c>
      <c r="E84" s="85">
        <f>D84*ТАРИФЫ!$G$4/1000</f>
        <v>3036.4</v>
      </c>
      <c r="F84" s="85">
        <v>10.199999999999999</v>
      </c>
      <c r="G84" s="85">
        <f>F84*ТАРИФЫ!$G$4/1000</f>
        <v>196.5</v>
      </c>
      <c r="H84" s="85">
        <v>43</v>
      </c>
      <c r="I84" s="85">
        <f>H84*ТАРИФЫ!$G$8/1000</f>
        <v>5.7</v>
      </c>
      <c r="J84" s="85">
        <v>151.4</v>
      </c>
      <c r="K84" s="85">
        <f>J84*ТАРИФЫ!$G$8/1000</f>
        <v>20</v>
      </c>
      <c r="L84" s="85">
        <f t="shared" si="47"/>
        <v>194.4</v>
      </c>
      <c r="M84" s="85">
        <f>L84*ТАРИФЫ!$G$12/1000</f>
        <v>47.6</v>
      </c>
      <c r="N84" s="85">
        <v>21</v>
      </c>
      <c r="O84" s="85">
        <f>N84*ТАРИФЫ!$E$20/1000</f>
        <v>13.2</v>
      </c>
      <c r="P84" s="85">
        <f t="shared" si="93"/>
        <v>3578.4</v>
      </c>
    </row>
    <row r="85" spans="1:16" ht="93.75" x14ac:dyDescent="0.3">
      <c r="A85" s="106" t="s">
        <v>38</v>
      </c>
      <c r="B85" s="85">
        <f>B86+B87</f>
        <v>26.5</v>
      </c>
      <c r="C85" s="85">
        <f>C86+C87</f>
        <v>345.8</v>
      </c>
      <c r="D85" s="85">
        <f t="shared" ref="D85" si="94">D86+D87</f>
        <v>179.8</v>
      </c>
      <c r="E85" s="85">
        <f t="shared" ref="E85" si="95">E86+E87</f>
        <v>6331.3</v>
      </c>
      <c r="F85" s="85">
        <f t="shared" ref="F85" si="96">F86+F87</f>
        <v>0</v>
      </c>
      <c r="G85" s="85">
        <f t="shared" ref="G85" si="97">G86+G87</f>
        <v>0</v>
      </c>
      <c r="H85" s="85">
        <f t="shared" ref="H85" si="98">H86+H87</f>
        <v>0</v>
      </c>
      <c r="I85" s="85">
        <f t="shared" ref="I85" si="99">I86+I87</f>
        <v>0</v>
      </c>
      <c r="J85" s="85">
        <f t="shared" ref="J85" si="100">J86+J87</f>
        <v>475.8</v>
      </c>
      <c r="K85" s="85">
        <f>K86+K87</f>
        <v>110</v>
      </c>
      <c r="L85" s="85">
        <f t="shared" ref="L85" si="101">L86+L87</f>
        <v>475.8</v>
      </c>
      <c r="M85" s="85">
        <f t="shared" ref="M85" si="102">M86+M87</f>
        <v>123</v>
      </c>
      <c r="N85" s="85">
        <f t="shared" ref="N85" si="103">N86+N87</f>
        <v>36.700000000000003</v>
      </c>
      <c r="O85" s="92">
        <f>O86+O87</f>
        <v>22.6</v>
      </c>
      <c r="P85" s="85">
        <f t="shared" si="93"/>
        <v>6932.7</v>
      </c>
    </row>
    <row r="86" spans="1:16" x14ac:dyDescent="0.3">
      <c r="A86" s="103" t="s">
        <v>84</v>
      </c>
      <c r="B86" s="85">
        <v>13.5</v>
      </c>
      <c r="C86" s="85">
        <f>B86*ТАРИФЫ!$F$16</f>
        <v>168.6</v>
      </c>
      <c r="D86" s="85">
        <v>89.9</v>
      </c>
      <c r="E86" s="85">
        <f>D86*ТАРИФЫ!$F$7/1000</f>
        <v>3103.6</v>
      </c>
      <c r="F86" s="85">
        <v>0</v>
      </c>
      <c r="G86" s="85">
        <f>F86*ТАРИФЫ!$F$7/1000</f>
        <v>0</v>
      </c>
      <c r="H86" s="85">
        <v>0</v>
      </c>
      <c r="I86" s="85">
        <f>H86*ТАРИФЫ!$F$11/1000</f>
        <v>0</v>
      </c>
      <c r="J86" s="85">
        <v>237.9</v>
      </c>
      <c r="K86" s="85">
        <f>J86*ТАРИФЫ!$F$11/1000</f>
        <v>53.9</v>
      </c>
      <c r="L86" s="85">
        <f t="shared" si="47"/>
        <v>237.9</v>
      </c>
      <c r="M86" s="85">
        <f>L86*ТАРИФЫ!$F$15/1000</f>
        <v>60.3</v>
      </c>
      <c r="N86" s="85">
        <v>18.399999999999999</v>
      </c>
      <c r="O86" s="85">
        <f>N86*ТАРИФЫ!$D$20/1000</f>
        <v>11.1</v>
      </c>
      <c r="P86" s="85">
        <f t="shared" si="93"/>
        <v>3397.5</v>
      </c>
    </row>
    <row r="87" spans="1:16" ht="19.5" thickBot="1" x14ac:dyDescent="0.35">
      <c r="A87" s="104" t="s">
        <v>85</v>
      </c>
      <c r="B87" s="96">
        <v>13</v>
      </c>
      <c r="C87" s="96">
        <f>B87*ТАРИФЫ!$G$16</f>
        <v>177.2</v>
      </c>
      <c r="D87" s="96">
        <v>89.9</v>
      </c>
      <c r="E87" s="96">
        <f>D87*ТАРИФЫ!$G$7/1000</f>
        <v>3227.7</v>
      </c>
      <c r="F87" s="96">
        <v>0</v>
      </c>
      <c r="G87" s="96">
        <f>F87*ТАРИФЫ!$G$7/1000</f>
        <v>0</v>
      </c>
      <c r="H87" s="96">
        <v>0</v>
      </c>
      <c r="I87" s="96">
        <f>H87*ТАРИФЫ!$G$11/1000</f>
        <v>0</v>
      </c>
      <c r="J87" s="96">
        <v>237.9</v>
      </c>
      <c r="K87" s="96">
        <f>J87*ТАРИФЫ!$G$11/1000</f>
        <v>56.1</v>
      </c>
      <c r="L87" s="96">
        <f t="shared" si="47"/>
        <v>237.9</v>
      </c>
      <c r="M87" s="96">
        <f>L87*ТАРИФЫ!$G$15/1000</f>
        <v>62.7</v>
      </c>
      <c r="N87" s="96">
        <v>18.3</v>
      </c>
      <c r="O87" s="88">
        <f>N87*ТАРИФЫ!$E$20/1000</f>
        <v>11.5</v>
      </c>
      <c r="P87" s="96">
        <f t="shared" si="93"/>
        <v>3535.2</v>
      </c>
    </row>
    <row r="88" spans="1:16" ht="109.5" customHeight="1" x14ac:dyDescent="0.3">
      <c r="A88" s="81" t="s">
        <v>39</v>
      </c>
      <c r="B88" s="82">
        <f t="shared" ref="B88:P88" si="104">B89+B90</f>
        <v>13.5</v>
      </c>
      <c r="C88" s="82">
        <f>C89+C90</f>
        <v>176.4</v>
      </c>
      <c r="D88" s="82">
        <f t="shared" si="104"/>
        <v>190.8</v>
      </c>
      <c r="E88" s="82">
        <f t="shared" si="104"/>
        <v>4809</v>
      </c>
      <c r="F88" s="82">
        <f t="shared" si="104"/>
        <v>3.3</v>
      </c>
      <c r="G88" s="82">
        <f>G89+G90</f>
        <v>114.1</v>
      </c>
      <c r="H88" s="82">
        <f t="shared" si="104"/>
        <v>54.1</v>
      </c>
      <c r="I88" s="82">
        <f>I89+I90</f>
        <v>10.9</v>
      </c>
      <c r="J88" s="82">
        <f t="shared" si="104"/>
        <v>107.9</v>
      </c>
      <c r="K88" s="82">
        <f t="shared" si="104"/>
        <v>21.9</v>
      </c>
      <c r="L88" s="82">
        <f t="shared" si="104"/>
        <v>162</v>
      </c>
      <c r="M88" s="82">
        <f t="shared" si="104"/>
        <v>40.1</v>
      </c>
      <c r="N88" s="82">
        <f t="shared" si="104"/>
        <v>10.1</v>
      </c>
      <c r="O88" s="82">
        <f>O89+O90</f>
        <v>6.3</v>
      </c>
      <c r="P88" s="82">
        <f t="shared" si="104"/>
        <v>5178.7</v>
      </c>
    </row>
    <row r="89" spans="1:16" x14ac:dyDescent="0.3">
      <c r="A89" s="90" t="s">
        <v>84</v>
      </c>
      <c r="B89" s="85">
        <f>B93+B96+B99+B102</f>
        <v>6.7</v>
      </c>
      <c r="C89" s="85">
        <f>C93+C96+C99+C102</f>
        <v>83.6</v>
      </c>
      <c r="D89" s="85">
        <f t="shared" ref="D89:N89" si="105">D93+D96+D99+D102</f>
        <v>95.4</v>
      </c>
      <c r="E89" s="85">
        <f>E93+E96+E99+E102</f>
        <v>2402.3000000000002</v>
      </c>
      <c r="F89" s="85">
        <f t="shared" si="105"/>
        <v>1.6</v>
      </c>
      <c r="G89" s="85">
        <f>G93+G96+G99+G102</f>
        <v>49.5</v>
      </c>
      <c r="H89" s="85">
        <f t="shared" si="105"/>
        <v>27</v>
      </c>
      <c r="I89" s="85">
        <f>I93+I96+I99+I102</f>
        <v>5.4</v>
      </c>
      <c r="J89" s="85">
        <f t="shared" si="105"/>
        <v>53.8</v>
      </c>
      <c r="K89" s="85">
        <f>K93+K96+K99+K102</f>
        <v>10.7</v>
      </c>
      <c r="L89" s="85">
        <f t="shared" si="105"/>
        <v>80.8</v>
      </c>
      <c r="M89" s="85">
        <f>M93+M96+M99+M102</f>
        <v>19.600000000000001</v>
      </c>
      <c r="N89" s="85">
        <f t="shared" si="105"/>
        <v>4.9000000000000004</v>
      </c>
      <c r="O89" s="85">
        <f>O93+O96+O99+O102</f>
        <v>3</v>
      </c>
      <c r="P89" s="85">
        <f>P93+P96+P99+P102</f>
        <v>2574.1</v>
      </c>
    </row>
    <row r="90" spans="1:16" x14ac:dyDescent="0.3">
      <c r="A90" s="90" t="s">
        <v>85</v>
      </c>
      <c r="B90" s="85">
        <f>B94+B97+B100+B103</f>
        <v>6.8</v>
      </c>
      <c r="C90" s="85">
        <f>C94+C97+C100+C103</f>
        <v>92.8</v>
      </c>
      <c r="D90" s="85">
        <f t="shared" ref="D90:P90" si="106">D94+D97+D100+D103</f>
        <v>95.4</v>
      </c>
      <c r="E90" s="85">
        <f>E94+E97+E100+E103</f>
        <v>2406.6999999999998</v>
      </c>
      <c r="F90" s="85">
        <f t="shared" si="106"/>
        <v>1.7</v>
      </c>
      <c r="G90" s="85">
        <f>G94+G97+G100+G103</f>
        <v>64.599999999999994</v>
      </c>
      <c r="H90" s="85">
        <f t="shared" si="106"/>
        <v>27.1</v>
      </c>
      <c r="I90" s="85">
        <f>I94+I97+I100+I103</f>
        <v>5.5</v>
      </c>
      <c r="J90" s="85">
        <f t="shared" si="106"/>
        <v>54.1</v>
      </c>
      <c r="K90" s="85">
        <f>K94+K97+K100+K103</f>
        <v>11.2</v>
      </c>
      <c r="L90" s="85">
        <f t="shared" si="106"/>
        <v>81.2</v>
      </c>
      <c r="M90" s="85">
        <f>M94+M97+M100+M103</f>
        <v>20.5</v>
      </c>
      <c r="N90" s="85">
        <f t="shared" si="106"/>
        <v>5.2</v>
      </c>
      <c r="O90" s="85">
        <f>O94+O97+O100+O103</f>
        <v>3.3</v>
      </c>
      <c r="P90" s="85">
        <f t="shared" si="106"/>
        <v>2604.6</v>
      </c>
    </row>
    <row r="91" spans="1:16" x14ac:dyDescent="0.3">
      <c r="A91" s="118" t="s">
        <v>11</v>
      </c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20"/>
    </row>
    <row r="92" spans="1:16" ht="56.25" x14ac:dyDescent="0.3">
      <c r="A92" s="107" t="s">
        <v>40</v>
      </c>
      <c r="B92" s="85">
        <f>B93+B94</f>
        <v>10</v>
      </c>
      <c r="C92" s="85">
        <f t="shared" ref="C92:O92" si="107">C93+C94</f>
        <v>130.69999999999999</v>
      </c>
      <c r="D92" s="85">
        <f t="shared" si="107"/>
        <v>121.2</v>
      </c>
      <c r="E92" s="85">
        <f>E93+E94</f>
        <v>2290.1</v>
      </c>
      <c r="F92" s="85">
        <f t="shared" si="107"/>
        <v>0.8</v>
      </c>
      <c r="G92" s="85">
        <f>G93+G94</f>
        <v>24.6</v>
      </c>
      <c r="H92" s="85">
        <f t="shared" si="107"/>
        <v>15.1</v>
      </c>
      <c r="I92" s="85">
        <f>I93+I94</f>
        <v>2</v>
      </c>
      <c r="J92" s="85">
        <f t="shared" si="107"/>
        <v>27.1</v>
      </c>
      <c r="K92" s="85">
        <f>K93+K94</f>
        <v>3.5</v>
      </c>
      <c r="L92" s="85">
        <f t="shared" si="107"/>
        <v>42.2</v>
      </c>
      <c r="M92" s="85">
        <f t="shared" si="107"/>
        <v>10.1</v>
      </c>
      <c r="N92" s="85">
        <f t="shared" si="107"/>
        <v>4.7</v>
      </c>
      <c r="O92" s="85">
        <f t="shared" si="107"/>
        <v>2.9</v>
      </c>
      <c r="P92" s="85">
        <f>P93+P94</f>
        <v>2463.9</v>
      </c>
    </row>
    <row r="93" spans="1:16" x14ac:dyDescent="0.3">
      <c r="A93" s="90" t="s">
        <v>84</v>
      </c>
      <c r="B93" s="85">
        <v>5</v>
      </c>
      <c r="C93" s="85">
        <f>B93*ТАРИФЫ!$F$16</f>
        <v>62.5</v>
      </c>
      <c r="D93" s="85">
        <v>60.6</v>
      </c>
      <c r="E93" s="85">
        <f>D93*ТАРИФЫ!$G$4/1000</f>
        <v>1167.5</v>
      </c>
      <c r="F93" s="85">
        <v>0.4</v>
      </c>
      <c r="G93" s="85">
        <f>F93*ТАРИФЫ!$F$4/1000</f>
        <v>7.4</v>
      </c>
      <c r="H93" s="85">
        <v>7.5</v>
      </c>
      <c r="I93" s="85">
        <f>H93*ТАРИФЫ!$F$8/1000</f>
        <v>1</v>
      </c>
      <c r="J93" s="85">
        <v>13.5</v>
      </c>
      <c r="K93" s="85">
        <f>J93*ТАРИФЫ!$F$8/1000</f>
        <v>1.7</v>
      </c>
      <c r="L93" s="85">
        <f>H93+J93</f>
        <v>21</v>
      </c>
      <c r="M93" s="85">
        <f>L93*ТАРИФЫ!$F$12/1000</f>
        <v>4.9000000000000004</v>
      </c>
      <c r="N93" s="85">
        <v>2.2999999999999998</v>
      </c>
      <c r="O93" s="85">
        <f>N93*ТАРИФЫ!$D$20/1000</f>
        <v>1.4</v>
      </c>
      <c r="P93" s="86">
        <f>C93+E93+G93+I93+K93+M93+O93</f>
        <v>1246.4000000000001</v>
      </c>
    </row>
    <row r="94" spans="1:16" x14ac:dyDescent="0.3">
      <c r="A94" s="90" t="s">
        <v>85</v>
      </c>
      <c r="B94" s="85">
        <v>5</v>
      </c>
      <c r="C94" s="85">
        <f>B94*ТАРИФЫ!$G$16</f>
        <v>68.2</v>
      </c>
      <c r="D94" s="85">
        <v>60.6</v>
      </c>
      <c r="E94" s="85">
        <f>D94*ТАРИФЫ!$F$4/1000</f>
        <v>1122.5999999999999</v>
      </c>
      <c r="F94" s="85">
        <v>0.4</v>
      </c>
      <c r="G94" s="85">
        <f>F94*ТАРИФЫ!$G$6/1000</f>
        <v>17.2</v>
      </c>
      <c r="H94" s="85">
        <v>7.6</v>
      </c>
      <c r="I94" s="85">
        <f>H94*ТАРИФЫ!$G$8/1000</f>
        <v>1</v>
      </c>
      <c r="J94" s="85">
        <v>13.6</v>
      </c>
      <c r="K94" s="85">
        <f>J94*ТАРИФЫ!$G$8/1000</f>
        <v>1.8</v>
      </c>
      <c r="L94" s="85">
        <f>H94+J94</f>
        <v>21.2</v>
      </c>
      <c r="M94" s="85">
        <f>L94*ТАРИФЫ!$G$12/1000</f>
        <v>5.2</v>
      </c>
      <c r="N94" s="85">
        <v>2.4</v>
      </c>
      <c r="O94" s="85">
        <f>N94*ТАРИФЫ!$E$20/1000</f>
        <v>1.5</v>
      </c>
      <c r="P94" s="86">
        <f>C94+E94+G94+I94+K94+M94+O94</f>
        <v>1217.5</v>
      </c>
    </row>
    <row r="95" spans="1:16" ht="37.5" x14ac:dyDescent="0.3">
      <c r="A95" s="107" t="s">
        <v>41</v>
      </c>
      <c r="B95" s="85">
        <f>B96+B97</f>
        <v>2.2000000000000002</v>
      </c>
      <c r="C95" s="85">
        <f>C96+C97</f>
        <v>28.7</v>
      </c>
      <c r="D95" s="85">
        <f t="shared" ref="D95:N95" si="108">D96+D97</f>
        <v>46.8</v>
      </c>
      <c r="E95" s="85">
        <f>E96+E97</f>
        <v>1647.9</v>
      </c>
      <c r="F95" s="85">
        <f t="shared" si="108"/>
        <v>2.2999999999999998</v>
      </c>
      <c r="G95" s="85">
        <f t="shared" si="108"/>
        <v>81.099999999999994</v>
      </c>
      <c r="H95" s="85">
        <f t="shared" si="108"/>
        <v>36.799999999999997</v>
      </c>
      <c r="I95" s="85">
        <f t="shared" si="108"/>
        <v>8.5</v>
      </c>
      <c r="J95" s="85">
        <f t="shared" si="108"/>
        <v>77.900000000000006</v>
      </c>
      <c r="K95" s="85">
        <f t="shared" si="108"/>
        <v>18</v>
      </c>
      <c r="L95" s="85">
        <f t="shared" si="108"/>
        <v>114.7</v>
      </c>
      <c r="M95" s="85">
        <f>M96+M97</f>
        <v>29.6</v>
      </c>
      <c r="N95" s="85">
        <f t="shared" si="108"/>
        <v>1.7</v>
      </c>
      <c r="O95" s="85">
        <f>O96+O97</f>
        <v>1.1000000000000001</v>
      </c>
      <c r="P95" s="85">
        <f>P96+P97</f>
        <v>1814.9</v>
      </c>
    </row>
    <row r="96" spans="1:16" x14ac:dyDescent="0.3">
      <c r="A96" s="90" t="s">
        <v>84</v>
      </c>
      <c r="B96" s="85">
        <v>1.1000000000000001</v>
      </c>
      <c r="C96" s="85">
        <f>B96*ТАРИФЫ!$F$16</f>
        <v>13.7</v>
      </c>
      <c r="D96" s="85">
        <v>23.4</v>
      </c>
      <c r="E96" s="85">
        <f>D96*ТАРИФЫ!$F$7/1000</f>
        <v>807.8</v>
      </c>
      <c r="F96" s="85">
        <v>1.1000000000000001</v>
      </c>
      <c r="G96" s="85">
        <f>F96*ТАРИФЫ!$F$7/1000</f>
        <v>38</v>
      </c>
      <c r="H96" s="85">
        <v>18.399999999999999</v>
      </c>
      <c r="I96" s="85">
        <f>H96*ТАРИФЫ!$F$11/1000</f>
        <v>4.2</v>
      </c>
      <c r="J96" s="85">
        <v>38.9</v>
      </c>
      <c r="K96" s="85">
        <f>J96*ТАРИФЫ!$F$11/1000</f>
        <v>8.8000000000000007</v>
      </c>
      <c r="L96" s="85">
        <f t="shared" si="47"/>
        <v>57.3</v>
      </c>
      <c r="M96" s="85">
        <f>L96*ТАРИФЫ!$F$15/1000</f>
        <v>14.5</v>
      </c>
      <c r="N96" s="85">
        <v>0.8</v>
      </c>
      <c r="O96" s="85">
        <f>N96*ТАРИФЫ!$D$20/1000</f>
        <v>0.5</v>
      </c>
      <c r="P96" s="86">
        <f>C96+E96+G96+I96+K96+M96+O96</f>
        <v>887.5</v>
      </c>
    </row>
    <row r="97" spans="1:16" x14ac:dyDescent="0.3">
      <c r="A97" s="90" t="s">
        <v>85</v>
      </c>
      <c r="B97" s="85">
        <v>1.1000000000000001</v>
      </c>
      <c r="C97" s="85">
        <f>B97*ТАРИФЫ!$G$16</f>
        <v>15</v>
      </c>
      <c r="D97" s="85">
        <v>23.4</v>
      </c>
      <c r="E97" s="85">
        <f>D97*ТАРИФЫ!$G$7/1000</f>
        <v>840.1</v>
      </c>
      <c r="F97" s="85">
        <v>1.2</v>
      </c>
      <c r="G97" s="85">
        <f>F97*ТАРИФЫ!$G$7/1000</f>
        <v>43.1</v>
      </c>
      <c r="H97" s="85">
        <v>18.399999999999999</v>
      </c>
      <c r="I97" s="85">
        <f>H97*ТАРИФЫ!$G$11/1000</f>
        <v>4.3</v>
      </c>
      <c r="J97" s="85">
        <v>39</v>
      </c>
      <c r="K97" s="85">
        <f>J97*ТАРИФЫ!$G$11/1000</f>
        <v>9.1999999999999993</v>
      </c>
      <c r="L97" s="85">
        <f t="shared" si="47"/>
        <v>57.4</v>
      </c>
      <c r="M97" s="85">
        <f>L97*ТАРИФЫ!$G$15/1000</f>
        <v>15.1</v>
      </c>
      <c r="N97" s="85">
        <v>0.9</v>
      </c>
      <c r="O97" s="85">
        <f>N97*ТАРИФЫ!$E$20/1000</f>
        <v>0.6</v>
      </c>
      <c r="P97" s="86">
        <f>C97+E97+G97+I97+K97+M97+O97</f>
        <v>927.4</v>
      </c>
    </row>
    <row r="98" spans="1:16" ht="37.5" x14ac:dyDescent="0.3">
      <c r="A98" s="107" t="s">
        <v>42</v>
      </c>
      <c r="B98" s="85">
        <f>B99+B100</f>
        <v>1.1000000000000001</v>
      </c>
      <c r="C98" s="85">
        <f>C99+C100</f>
        <v>14.4</v>
      </c>
      <c r="D98" s="85">
        <f t="shared" ref="D98:O98" si="109">D99+D100</f>
        <v>13.6</v>
      </c>
      <c r="E98" s="85">
        <f t="shared" si="109"/>
        <v>483.6</v>
      </c>
      <c r="F98" s="85">
        <f t="shared" si="109"/>
        <v>0</v>
      </c>
      <c r="G98" s="85">
        <f t="shared" si="109"/>
        <v>0</v>
      </c>
      <c r="H98" s="85">
        <f t="shared" si="109"/>
        <v>1.8</v>
      </c>
      <c r="I98" s="85">
        <f>I99+I100</f>
        <v>0.3</v>
      </c>
      <c r="J98" s="85">
        <f t="shared" si="109"/>
        <v>2.2999999999999998</v>
      </c>
      <c r="K98" s="85">
        <f t="shared" si="109"/>
        <v>0.4</v>
      </c>
      <c r="L98" s="85">
        <f t="shared" si="109"/>
        <v>4.0999999999999996</v>
      </c>
      <c r="M98" s="85">
        <f t="shared" si="109"/>
        <v>0.2</v>
      </c>
      <c r="N98" s="85">
        <f t="shared" si="109"/>
        <v>2</v>
      </c>
      <c r="O98" s="85">
        <f t="shared" si="109"/>
        <v>1.2</v>
      </c>
      <c r="P98" s="86">
        <f>C98+E98+G98+I98+K98+M98+O98</f>
        <v>500.1</v>
      </c>
    </row>
    <row r="99" spans="1:16" x14ac:dyDescent="0.3">
      <c r="A99" s="90" t="s">
        <v>84</v>
      </c>
      <c r="B99" s="85">
        <v>0.5</v>
      </c>
      <c r="C99" s="85">
        <f>B99*ТАРИФЫ!$F$16</f>
        <v>6.2</v>
      </c>
      <c r="D99" s="85">
        <v>6.8</v>
      </c>
      <c r="E99" s="85">
        <f>D99*ТАРИФЫ!$F$5/1000</f>
        <v>237.1</v>
      </c>
      <c r="F99" s="85">
        <v>0</v>
      </c>
      <c r="G99" s="85">
        <f>F99*ТАРИФЫ!$F$5/1000</f>
        <v>0</v>
      </c>
      <c r="H99" s="85">
        <v>0.9</v>
      </c>
      <c r="I99" s="85">
        <f>H99*ТАРИФЫ!$F$9/1000</f>
        <v>0.1</v>
      </c>
      <c r="J99" s="85">
        <v>1.1000000000000001</v>
      </c>
      <c r="K99" s="85">
        <f>J99*ТАРИФЫ!$F$9/1000</f>
        <v>0.2</v>
      </c>
      <c r="L99" s="85">
        <f t="shared" si="47"/>
        <v>2</v>
      </c>
      <c r="M99" s="85">
        <f>L99*ТАРИФЫ!$F$13/1000</f>
        <v>0.1</v>
      </c>
      <c r="N99" s="85">
        <v>1</v>
      </c>
      <c r="O99" s="85">
        <f>N99*ТАРИФЫ!$D$20/1000</f>
        <v>0.6</v>
      </c>
      <c r="P99" s="86">
        <f>C99+E99+G99+I99+K99+M99+O99</f>
        <v>244.3</v>
      </c>
    </row>
    <row r="100" spans="1:16" x14ac:dyDescent="0.3">
      <c r="A100" s="90" t="s">
        <v>85</v>
      </c>
      <c r="B100" s="85">
        <v>0.6</v>
      </c>
      <c r="C100" s="85">
        <f>B100*ТАРИФЫ!$G$16</f>
        <v>8.1999999999999993</v>
      </c>
      <c r="D100" s="85">
        <v>6.8</v>
      </c>
      <c r="E100" s="85">
        <f>D100*ТАРИФЫ!$G$5/1000</f>
        <v>246.5</v>
      </c>
      <c r="F100" s="85">
        <v>0</v>
      </c>
      <c r="G100" s="85">
        <f>F100*ТАРИФЫ!$G$5/1000</f>
        <v>0</v>
      </c>
      <c r="H100" s="85">
        <v>0.9</v>
      </c>
      <c r="I100" s="85">
        <f>H100*ТАРИФЫ!$G$9/1000</f>
        <v>0.2</v>
      </c>
      <c r="J100" s="85">
        <v>1.2</v>
      </c>
      <c r="K100" s="85">
        <f>J100*ТАРИФЫ!$G$9/1000</f>
        <v>0.2</v>
      </c>
      <c r="L100" s="85">
        <f t="shared" si="47"/>
        <v>2.1</v>
      </c>
      <c r="M100" s="85">
        <f>L100*ТАРИФЫ!$G$13/1000</f>
        <v>0.1</v>
      </c>
      <c r="N100" s="85">
        <v>1</v>
      </c>
      <c r="O100" s="85">
        <f>N100*ТАРИФЫ!$E$20/1000</f>
        <v>0.6</v>
      </c>
      <c r="P100" s="86">
        <f>C100+E100+G100+I100+K100+M100+O100</f>
        <v>255.8</v>
      </c>
    </row>
    <row r="101" spans="1:16" x14ac:dyDescent="0.3">
      <c r="A101" s="107" t="s">
        <v>43</v>
      </c>
      <c r="B101" s="85">
        <f>B102+B103</f>
        <v>0.2</v>
      </c>
      <c r="C101" s="85">
        <f t="shared" ref="C101:N101" si="110">C102+C103</f>
        <v>2.6</v>
      </c>
      <c r="D101" s="85">
        <f t="shared" si="110"/>
        <v>9.1999999999999993</v>
      </c>
      <c r="E101" s="85">
        <f>E102+E103</f>
        <v>387.4</v>
      </c>
      <c r="F101" s="85">
        <f t="shared" si="110"/>
        <v>0.2</v>
      </c>
      <c r="G101" s="85">
        <f>G102+G103</f>
        <v>8.4</v>
      </c>
      <c r="H101" s="85">
        <f t="shared" si="110"/>
        <v>0.4</v>
      </c>
      <c r="I101" s="85">
        <f>I102+I103</f>
        <v>0.1</v>
      </c>
      <c r="J101" s="85">
        <f t="shared" si="110"/>
        <v>0.6</v>
      </c>
      <c r="K101" s="85">
        <f>K102+K103</f>
        <v>0</v>
      </c>
      <c r="L101" s="85">
        <f t="shared" si="110"/>
        <v>1</v>
      </c>
      <c r="M101" s="85">
        <f>M102+M103</f>
        <v>0.2</v>
      </c>
      <c r="N101" s="85">
        <f t="shared" si="110"/>
        <v>1.7</v>
      </c>
      <c r="O101" s="85">
        <f>O102+O103</f>
        <v>1.1000000000000001</v>
      </c>
      <c r="P101" s="85">
        <f>P102+P103</f>
        <v>399.8</v>
      </c>
    </row>
    <row r="102" spans="1:16" x14ac:dyDescent="0.3">
      <c r="A102" s="90" t="s">
        <v>84</v>
      </c>
      <c r="B102" s="85">
        <v>0.1</v>
      </c>
      <c r="C102" s="85">
        <f>B102*ТАРИФЫ!$F$16</f>
        <v>1.2</v>
      </c>
      <c r="D102" s="85">
        <v>4.5999999999999996</v>
      </c>
      <c r="E102" s="85">
        <f>D102*ТАРИФЫ!$F$6/1000</f>
        <v>189.9</v>
      </c>
      <c r="F102" s="85">
        <v>0.1</v>
      </c>
      <c r="G102" s="85">
        <f>F102*ТАРИФЫ!$F$6/1000</f>
        <v>4.0999999999999996</v>
      </c>
      <c r="H102" s="85">
        <v>0.2</v>
      </c>
      <c r="I102" s="85">
        <f>H102*ТАРИФЫ!$F$10/1000+0.1</f>
        <v>0.1</v>
      </c>
      <c r="J102" s="85">
        <v>0.3</v>
      </c>
      <c r="K102" s="85">
        <f>J102*ТАРИФЫ!$F$10/1000</f>
        <v>0</v>
      </c>
      <c r="L102" s="85">
        <f t="shared" si="47"/>
        <v>0.5</v>
      </c>
      <c r="M102" s="85">
        <f>L102*ТАРИФЫ!$F$14/1000</f>
        <v>0.1</v>
      </c>
      <c r="N102" s="85">
        <v>0.8</v>
      </c>
      <c r="O102" s="85">
        <f>N102*ТАРИФЫ!$D$20/1000</f>
        <v>0.5</v>
      </c>
      <c r="P102" s="86">
        <f>C102+E102+G102+I102+K102+M102+O102</f>
        <v>195.9</v>
      </c>
    </row>
    <row r="103" spans="1:16" ht="19.5" thickBot="1" x14ac:dyDescent="0.35">
      <c r="A103" s="94" t="s">
        <v>85</v>
      </c>
      <c r="B103" s="88">
        <v>0.1</v>
      </c>
      <c r="C103" s="88">
        <f>B103*ТАРИФЫ!$G$16</f>
        <v>1.4</v>
      </c>
      <c r="D103" s="88">
        <v>4.5999999999999996</v>
      </c>
      <c r="E103" s="88">
        <f>D103*ТАРИФЫ!$G$6/1000</f>
        <v>197.5</v>
      </c>
      <c r="F103" s="88">
        <v>0.1</v>
      </c>
      <c r="G103" s="88">
        <f>F103*ТАРИФЫ!$G$6/1000</f>
        <v>4.3</v>
      </c>
      <c r="H103" s="88">
        <v>0.2</v>
      </c>
      <c r="I103" s="88">
        <f>H103*ТАРИФЫ!$G$10/1000</f>
        <v>0</v>
      </c>
      <c r="J103" s="88">
        <v>0.3</v>
      </c>
      <c r="K103" s="88">
        <f>J103*ТАРИФЫ!$G$10/1000</f>
        <v>0</v>
      </c>
      <c r="L103" s="88">
        <f t="shared" si="47"/>
        <v>0.5</v>
      </c>
      <c r="M103" s="88">
        <f>L103*ТАРИФЫ!$G$14/1000</f>
        <v>0.1</v>
      </c>
      <c r="N103" s="88">
        <v>0.9</v>
      </c>
      <c r="O103" s="88">
        <f>N103*ТАРИФЫ!$E$20/1000</f>
        <v>0.6</v>
      </c>
      <c r="P103" s="89">
        <f>C103+E103+G103+I103+K103+M103+O103</f>
        <v>203.9</v>
      </c>
    </row>
    <row r="104" spans="1:16" x14ac:dyDescent="0.3">
      <c r="A104" s="102" t="s">
        <v>57</v>
      </c>
      <c r="B104" s="92">
        <f>B105+B106</f>
        <v>77</v>
      </c>
      <c r="C104" s="92">
        <f t="shared" ref="C104:N104" si="111">C105+C106</f>
        <v>1006</v>
      </c>
      <c r="D104" s="92">
        <f t="shared" si="111"/>
        <v>685.7</v>
      </c>
      <c r="E104" s="92">
        <f t="shared" si="111"/>
        <v>17094.400000000001</v>
      </c>
      <c r="F104" s="92">
        <f t="shared" si="111"/>
        <v>23.6</v>
      </c>
      <c r="G104" s="92">
        <f t="shared" si="111"/>
        <v>497.7</v>
      </c>
      <c r="H104" s="92">
        <f t="shared" si="111"/>
        <v>140</v>
      </c>
      <c r="I104" s="92">
        <f t="shared" si="111"/>
        <v>22</v>
      </c>
      <c r="J104" s="92">
        <f t="shared" si="111"/>
        <v>886.5</v>
      </c>
      <c r="K104" s="92">
        <f>K105+K106</f>
        <v>171.1</v>
      </c>
      <c r="L104" s="92">
        <f t="shared" si="111"/>
        <v>1026.5</v>
      </c>
      <c r="M104" s="92">
        <f>M105+M106</f>
        <v>256.5</v>
      </c>
      <c r="N104" s="92">
        <f t="shared" si="111"/>
        <v>89.3</v>
      </c>
      <c r="O104" s="92">
        <f>O105+O106</f>
        <v>55.1</v>
      </c>
      <c r="P104" s="92">
        <f>P105+P106</f>
        <v>19102.8</v>
      </c>
    </row>
    <row r="105" spans="1:16" x14ac:dyDescent="0.3">
      <c r="A105" s="103" t="s">
        <v>84</v>
      </c>
      <c r="B105" s="85">
        <f>B83+B86+B89</f>
        <v>38.200000000000003</v>
      </c>
      <c r="C105" s="85">
        <f>C83+C86+C89</f>
        <v>477</v>
      </c>
      <c r="D105" s="85">
        <f t="shared" ref="D105:N105" si="112">D83+D86+D89</f>
        <v>342.8</v>
      </c>
      <c r="E105" s="85">
        <f>E83+E86+E89</f>
        <v>8423.6</v>
      </c>
      <c r="F105" s="85">
        <f t="shared" si="112"/>
        <v>11.7</v>
      </c>
      <c r="G105" s="85">
        <f>G83+G86+G89</f>
        <v>236.6</v>
      </c>
      <c r="H105" s="85">
        <f t="shared" si="112"/>
        <v>69.900000000000006</v>
      </c>
      <c r="I105" s="85">
        <f>I83+I86+I89</f>
        <v>10.8</v>
      </c>
      <c r="J105" s="85">
        <f t="shared" si="112"/>
        <v>443.1</v>
      </c>
      <c r="K105" s="85">
        <f>K83+K86+K89</f>
        <v>83.8</v>
      </c>
      <c r="L105" s="85">
        <f t="shared" si="112"/>
        <v>513</v>
      </c>
      <c r="M105" s="85">
        <f>M83+M86+M89</f>
        <v>125.7</v>
      </c>
      <c r="N105" s="85">
        <f t="shared" si="112"/>
        <v>44.8</v>
      </c>
      <c r="O105" s="85">
        <f>O83+O86+O89</f>
        <v>27.1</v>
      </c>
      <c r="P105" s="85">
        <f>P83+P86+P89</f>
        <v>9384.6</v>
      </c>
    </row>
    <row r="106" spans="1:16" ht="19.5" thickBot="1" x14ac:dyDescent="0.35">
      <c r="A106" s="104" t="s">
        <v>85</v>
      </c>
      <c r="B106" s="96">
        <f>B84+B87+B90</f>
        <v>38.799999999999997</v>
      </c>
      <c r="C106" s="96">
        <f>C84+C87+C90</f>
        <v>529</v>
      </c>
      <c r="D106" s="96">
        <f t="shared" ref="D106:N106" si="113">D84+D87+D90</f>
        <v>342.9</v>
      </c>
      <c r="E106" s="96">
        <f>E84+E87+E90</f>
        <v>8670.7999999999993</v>
      </c>
      <c r="F106" s="96">
        <f t="shared" si="113"/>
        <v>11.9</v>
      </c>
      <c r="G106" s="96">
        <f>G84+G87+G90</f>
        <v>261.10000000000002</v>
      </c>
      <c r="H106" s="96">
        <f t="shared" si="113"/>
        <v>70.099999999999994</v>
      </c>
      <c r="I106" s="96">
        <f>I84+I87+I90</f>
        <v>11.2</v>
      </c>
      <c r="J106" s="96">
        <f t="shared" si="113"/>
        <v>443.4</v>
      </c>
      <c r="K106" s="96">
        <f>K84+K87+K90</f>
        <v>87.3</v>
      </c>
      <c r="L106" s="96">
        <f t="shared" si="113"/>
        <v>513.5</v>
      </c>
      <c r="M106" s="96">
        <f>M84+M87+M90</f>
        <v>130.80000000000001</v>
      </c>
      <c r="N106" s="96">
        <f t="shared" si="113"/>
        <v>44.5</v>
      </c>
      <c r="O106" s="96">
        <f>O84+O87+O90</f>
        <v>28</v>
      </c>
      <c r="P106" s="96">
        <f>P84+P87+P90</f>
        <v>9718.2000000000007</v>
      </c>
    </row>
    <row r="107" spans="1:16" ht="19.5" thickBot="1" x14ac:dyDescent="0.35">
      <c r="A107" s="123" t="s">
        <v>28</v>
      </c>
      <c r="B107" s="124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5"/>
    </row>
    <row r="108" spans="1:16" x14ac:dyDescent="0.3">
      <c r="A108" s="102" t="s">
        <v>58</v>
      </c>
      <c r="B108" s="92">
        <f>B109+B110</f>
        <v>591.29999999999995</v>
      </c>
      <c r="C108" s="92">
        <f>C109+C110</f>
        <v>7722.4</v>
      </c>
      <c r="D108" s="92">
        <f t="shared" ref="D108:P108" si="114">D109+D110</f>
        <v>1058.7</v>
      </c>
      <c r="E108" s="92">
        <f>E109+E110</f>
        <v>21469.5</v>
      </c>
      <c r="F108" s="92">
        <f t="shared" si="114"/>
        <v>47.5</v>
      </c>
      <c r="G108" s="92">
        <f>G109+G110</f>
        <v>897.2</v>
      </c>
      <c r="H108" s="92">
        <f t="shared" si="114"/>
        <v>972.1</v>
      </c>
      <c r="I108" s="92">
        <f t="shared" si="114"/>
        <v>125.9</v>
      </c>
      <c r="J108" s="92">
        <f t="shared" si="114"/>
        <v>2819.6</v>
      </c>
      <c r="K108" s="92">
        <f t="shared" si="114"/>
        <v>365.2</v>
      </c>
      <c r="L108" s="92">
        <f t="shared" si="114"/>
        <v>3791.7</v>
      </c>
      <c r="M108" s="92">
        <f>M109+M110</f>
        <v>909.8</v>
      </c>
      <c r="N108" s="92">
        <f t="shared" si="114"/>
        <v>199.4</v>
      </c>
      <c r="O108" s="92">
        <f>O109+O110</f>
        <v>122.7</v>
      </c>
      <c r="P108" s="92">
        <f t="shared" si="114"/>
        <v>31612.7</v>
      </c>
    </row>
    <row r="109" spans="1:16" x14ac:dyDescent="0.3">
      <c r="A109" s="103" t="s">
        <v>84</v>
      </c>
      <c r="B109" s="85">
        <f>B113+B135</f>
        <v>295.5</v>
      </c>
      <c r="C109" s="85">
        <f>C113+C135</f>
        <v>3690.8</v>
      </c>
      <c r="D109" s="85">
        <f t="shared" ref="D109:N109" si="115">D113+D135</f>
        <v>528.9</v>
      </c>
      <c r="E109" s="85">
        <f>E113+E135</f>
        <v>10514.6</v>
      </c>
      <c r="F109" s="85">
        <f t="shared" si="115"/>
        <v>24.3</v>
      </c>
      <c r="G109" s="85">
        <f>G113+G135</f>
        <v>450.2</v>
      </c>
      <c r="H109" s="85">
        <f t="shared" si="115"/>
        <v>486.1</v>
      </c>
      <c r="I109" s="85">
        <f>I113+I135</f>
        <v>61.7</v>
      </c>
      <c r="J109" s="85">
        <f t="shared" si="115"/>
        <v>1408.8</v>
      </c>
      <c r="K109" s="85">
        <f>K113+K135</f>
        <v>178.9</v>
      </c>
      <c r="L109" s="85">
        <f t="shared" si="115"/>
        <v>1894.9</v>
      </c>
      <c r="M109" s="85">
        <f>M113+M135</f>
        <v>445.8</v>
      </c>
      <c r="N109" s="85">
        <f t="shared" si="115"/>
        <v>99.7</v>
      </c>
      <c r="O109" s="85">
        <f>O113+O135</f>
        <v>60.1</v>
      </c>
      <c r="P109" s="85">
        <f>P113+P135</f>
        <v>15402.1</v>
      </c>
    </row>
    <row r="110" spans="1:16" x14ac:dyDescent="0.3">
      <c r="A110" s="103" t="s">
        <v>85</v>
      </c>
      <c r="B110" s="85">
        <f>B114+B136</f>
        <v>295.8</v>
      </c>
      <c r="C110" s="85">
        <f>C114+C136</f>
        <v>4031.6</v>
      </c>
      <c r="D110" s="85">
        <f t="shared" ref="D110:N110" si="116">D114+D136</f>
        <v>529.79999999999995</v>
      </c>
      <c r="E110" s="85">
        <f>E114+E136</f>
        <v>10954.9</v>
      </c>
      <c r="F110" s="85">
        <f t="shared" si="116"/>
        <v>23.2</v>
      </c>
      <c r="G110" s="85">
        <f>G114+G136</f>
        <v>447</v>
      </c>
      <c r="H110" s="85">
        <f t="shared" si="116"/>
        <v>486</v>
      </c>
      <c r="I110" s="85">
        <f>I114+I136</f>
        <v>64.2</v>
      </c>
      <c r="J110" s="85">
        <f t="shared" si="116"/>
        <v>1410.8</v>
      </c>
      <c r="K110" s="85">
        <f>K114+K136</f>
        <v>186.3</v>
      </c>
      <c r="L110" s="85">
        <f t="shared" si="116"/>
        <v>1896.8</v>
      </c>
      <c r="M110" s="85">
        <f>M114+M136</f>
        <v>464</v>
      </c>
      <c r="N110" s="85">
        <f t="shared" si="116"/>
        <v>99.7</v>
      </c>
      <c r="O110" s="85">
        <f>O114+O136</f>
        <v>62.6</v>
      </c>
      <c r="P110" s="85">
        <f>P114+P136</f>
        <v>16210.6</v>
      </c>
    </row>
    <row r="111" spans="1:16" ht="19.5" thickBot="1" x14ac:dyDescent="0.35">
      <c r="A111" s="127" t="s">
        <v>11</v>
      </c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</row>
    <row r="112" spans="1:16" ht="117" customHeight="1" x14ac:dyDescent="0.3">
      <c r="A112" s="108" t="s">
        <v>44</v>
      </c>
      <c r="B112" s="82">
        <f>B113+B114</f>
        <v>55.7</v>
      </c>
      <c r="C112" s="82">
        <f t="shared" ref="C112:P112" si="117">C113+C114</f>
        <v>727.5</v>
      </c>
      <c r="D112" s="82">
        <f t="shared" si="117"/>
        <v>259.8</v>
      </c>
      <c r="E112" s="82">
        <f>E113+E114</f>
        <v>6373.8</v>
      </c>
      <c r="F112" s="82">
        <f t="shared" si="117"/>
        <v>0</v>
      </c>
      <c r="G112" s="82">
        <f t="shared" si="117"/>
        <v>0</v>
      </c>
      <c r="H112" s="82">
        <f t="shared" si="117"/>
        <v>0</v>
      </c>
      <c r="I112" s="82">
        <f t="shared" si="117"/>
        <v>0</v>
      </c>
      <c r="J112" s="82">
        <f t="shared" si="117"/>
        <v>335.6</v>
      </c>
      <c r="K112" s="82">
        <f t="shared" si="117"/>
        <v>43.5</v>
      </c>
      <c r="L112" s="82">
        <f t="shared" si="117"/>
        <v>335.6</v>
      </c>
      <c r="M112" s="82">
        <f>M113+M114</f>
        <v>79.099999999999994</v>
      </c>
      <c r="N112" s="82">
        <f t="shared" si="117"/>
        <v>91.4</v>
      </c>
      <c r="O112" s="82">
        <f t="shared" si="117"/>
        <v>56.2</v>
      </c>
      <c r="P112" s="82">
        <f t="shared" si="117"/>
        <v>7280.1</v>
      </c>
    </row>
    <row r="113" spans="1:16" x14ac:dyDescent="0.3">
      <c r="A113" s="90" t="s">
        <v>84</v>
      </c>
      <c r="B113" s="85">
        <f>B117+B120+B123+B126+B129+B132</f>
        <v>27.7</v>
      </c>
      <c r="C113" s="85">
        <f>C117+C120+C123+C126+C129+C132</f>
        <v>346</v>
      </c>
      <c r="D113" s="85">
        <f t="shared" ref="D113:N113" si="118">D117+D120+D123+D126+D129+D132</f>
        <v>129.4</v>
      </c>
      <c r="E113" s="85">
        <f>E117+E120+E123+E126+E129+E132</f>
        <v>3113.8</v>
      </c>
      <c r="F113" s="85">
        <f t="shared" si="118"/>
        <v>0</v>
      </c>
      <c r="G113" s="85">
        <f t="shared" si="118"/>
        <v>0</v>
      </c>
      <c r="H113" s="85">
        <f t="shared" si="118"/>
        <v>0</v>
      </c>
      <c r="I113" s="85">
        <f t="shared" si="118"/>
        <v>0</v>
      </c>
      <c r="J113" s="85">
        <f t="shared" si="118"/>
        <v>166.8</v>
      </c>
      <c r="K113" s="85">
        <f>K117+K120+K123+K126+K129+K132</f>
        <v>21.2</v>
      </c>
      <c r="L113" s="85">
        <f t="shared" si="118"/>
        <v>166.8</v>
      </c>
      <c r="M113" s="85">
        <f>M117+M120+M123+M126+M129+M132</f>
        <v>38.6</v>
      </c>
      <c r="N113" s="85">
        <f t="shared" si="118"/>
        <v>45.7</v>
      </c>
      <c r="O113" s="85">
        <f>O117+O120+O123+O126+O129+O132</f>
        <v>27.5</v>
      </c>
      <c r="P113" s="85">
        <f>P117+P120+P123+P126+P129+P132</f>
        <v>3547.1</v>
      </c>
    </row>
    <row r="114" spans="1:16" x14ac:dyDescent="0.3">
      <c r="A114" s="90" t="s">
        <v>85</v>
      </c>
      <c r="B114" s="85">
        <f>B118+B121+B124+B127+B130+B133</f>
        <v>28</v>
      </c>
      <c r="C114" s="85">
        <f>C118+C121+C124+C127+C130+C133</f>
        <v>381.5</v>
      </c>
      <c r="D114" s="85">
        <f t="shared" ref="D114:N114" si="119">D118+D121+D124+D127+D130+D133</f>
        <v>130.4</v>
      </c>
      <c r="E114" s="85">
        <f>E118+E121+E124+E127+E130+E133</f>
        <v>3260</v>
      </c>
      <c r="F114" s="85">
        <f t="shared" si="119"/>
        <v>0</v>
      </c>
      <c r="G114" s="85">
        <f t="shared" si="119"/>
        <v>0</v>
      </c>
      <c r="H114" s="85">
        <f t="shared" si="119"/>
        <v>0</v>
      </c>
      <c r="I114" s="85">
        <f t="shared" si="119"/>
        <v>0</v>
      </c>
      <c r="J114" s="85">
        <f t="shared" si="119"/>
        <v>168.8</v>
      </c>
      <c r="K114" s="85">
        <f>K118+K121+K124+K127+K130+K133</f>
        <v>22.3</v>
      </c>
      <c r="L114" s="85">
        <f t="shared" si="119"/>
        <v>168.8</v>
      </c>
      <c r="M114" s="85">
        <f>M118+M121+M124+M127+M130+M133</f>
        <v>40.5</v>
      </c>
      <c r="N114" s="85">
        <f t="shared" si="119"/>
        <v>45.7</v>
      </c>
      <c r="O114" s="85">
        <f>O118+O121+O124+O127+O130+O133</f>
        <v>28.7</v>
      </c>
      <c r="P114" s="85">
        <f>P118+P121+P124+P127+P130+P133</f>
        <v>3733</v>
      </c>
    </row>
    <row r="115" spans="1:16" x14ac:dyDescent="0.3">
      <c r="A115" s="118" t="s">
        <v>11</v>
      </c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2"/>
    </row>
    <row r="116" spans="1:16" ht="135" customHeight="1" x14ac:dyDescent="0.3">
      <c r="A116" s="109" t="s">
        <v>70</v>
      </c>
      <c r="B116" s="110">
        <v>0.4</v>
      </c>
      <c r="C116" s="85">
        <f>C117+C118</f>
        <v>5.2</v>
      </c>
      <c r="D116" s="111">
        <v>0</v>
      </c>
      <c r="E116" s="111">
        <v>0</v>
      </c>
      <c r="F116" s="111">
        <v>0</v>
      </c>
      <c r="G116" s="111">
        <v>0</v>
      </c>
      <c r="H116" s="111">
        <v>0</v>
      </c>
      <c r="I116" s="111">
        <v>0</v>
      </c>
      <c r="J116" s="111">
        <v>0</v>
      </c>
      <c r="K116" s="111">
        <v>0</v>
      </c>
      <c r="L116" s="112">
        <f t="shared" si="47"/>
        <v>0</v>
      </c>
      <c r="M116" s="111">
        <v>0</v>
      </c>
      <c r="N116" s="111">
        <v>0</v>
      </c>
      <c r="O116" s="111">
        <v>0</v>
      </c>
      <c r="P116" s="86">
        <f>C116+E116+G116+I116+K116+M116+O116</f>
        <v>5.2</v>
      </c>
    </row>
    <row r="117" spans="1:16" x14ac:dyDescent="0.3">
      <c r="A117" s="90" t="s">
        <v>84</v>
      </c>
      <c r="B117" s="110">
        <v>0.2</v>
      </c>
      <c r="C117" s="85">
        <f>B117*ТАРИФЫ!$F$16</f>
        <v>2.5</v>
      </c>
      <c r="D117" s="85">
        <v>0</v>
      </c>
      <c r="E117" s="85">
        <v>0</v>
      </c>
      <c r="F117" s="85">
        <v>0</v>
      </c>
      <c r="G117" s="85">
        <v>0</v>
      </c>
      <c r="H117" s="85">
        <v>0</v>
      </c>
      <c r="I117" s="85">
        <v>0</v>
      </c>
      <c r="J117" s="85">
        <v>0</v>
      </c>
      <c r="K117" s="85">
        <v>0</v>
      </c>
      <c r="L117" s="85">
        <v>0</v>
      </c>
      <c r="M117" s="85">
        <v>0</v>
      </c>
      <c r="N117" s="85">
        <v>0</v>
      </c>
      <c r="O117" s="85">
        <v>0</v>
      </c>
      <c r="P117" s="86">
        <f t="shared" ref="P117:P123" si="120">C117+E117+G117+I117+K117+M117+O117</f>
        <v>2.5</v>
      </c>
    </row>
    <row r="118" spans="1:16" x14ac:dyDescent="0.3">
      <c r="A118" s="90" t="s">
        <v>85</v>
      </c>
      <c r="B118" s="110">
        <v>0.2</v>
      </c>
      <c r="C118" s="85">
        <f>B118*ТАРИФЫ!$G$16</f>
        <v>2.7</v>
      </c>
      <c r="D118" s="85">
        <v>0</v>
      </c>
      <c r="E118" s="85">
        <v>0</v>
      </c>
      <c r="F118" s="85">
        <v>0</v>
      </c>
      <c r="G118" s="85">
        <v>0</v>
      </c>
      <c r="H118" s="85">
        <v>0</v>
      </c>
      <c r="I118" s="85">
        <v>0</v>
      </c>
      <c r="J118" s="85">
        <v>0</v>
      </c>
      <c r="K118" s="85">
        <v>0</v>
      </c>
      <c r="L118" s="85">
        <v>0</v>
      </c>
      <c r="M118" s="85">
        <v>0</v>
      </c>
      <c r="N118" s="85">
        <v>0</v>
      </c>
      <c r="O118" s="85">
        <v>0</v>
      </c>
      <c r="P118" s="86">
        <f t="shared" si="120"/>
        <v>2.7</v>
      </c>
    </row>
    <row r="119" spans="1:16" ht="131.25" x14ac:dyDescent="0.3">
      <c r="A119" s="109" t="s">
        <v>55</v>
      </c>
      <c r="B119" s="113">
        <f>B120+B121</f>
        <v>12.8</v>
      </c>
      <c r="C119" s="113">
        <f t="shared" ref="C119:N119" si="121">C120+C121</f>
        <v>167.1</v>
      </c>
      <c r="D119" s="113">
        <f t="shared" si="121"/>
        <v>106.8</v>
      </c>
      <c r="E119" s="113">
        <f>E120+E121</f>
        <v>2018</v>
      </c>
      <c r="F119" s="113">
        <f t="shared" si="121"/>
        <v>0</v>
      </c>
      <c r="G119" s="113">
        <f t="shared" si="121"/>
        <v>0</v>
      </c>
      <c r="H119" s="113">
        <f t="shared" si="121"/>
        <v>0</v>
      </c>
      <c r="I119" s="113">
        <f t="shared" si="121"/>
        <v>0</v>
      </c>
      <c r="J119" s="113">
        <f t="shared" si="121"/>
        <v>289</v>
      </c>
      <c r="K119" s="113">
        <f>K120+K121</f>
        <v>37.5</v>
      </c>
      <c r="L119" s="113">
        <f t="shared" si="121"/>
        <v>289</v>
      </c>
      <c r="M119" s="113">
        <f>M120+M121</f>
        <v>69.400000000000006</v>
      </c>
      <c r="N119" s="113">
        <f t="shared" si="121"/>
        <v>44.2</v>
      </c>
      <c r="O119" s="113">
        <f>O120+O121</f>
        <v>27.2</v>
      </c>
      <c r="P119" s="113">
        <f>P120+P121</f>
        <v>2319.1999999999998</v>
      </c>
    </row>
    <row r="120" spans="1:16" x14ac:dyDescent="0.3">
      <c r="A120" s="90" t="s">
        <v>84</v>
      </c>
      <c r="B120" s="110">
        <v>6.4</v>
      </c>
      <c r="C120" s="85">
        <f>B120*ТАРИФЫ!$F$16</f>
        <v>79.900000000000006</v>
      </c>
      <c r="D120" s="110">
        <v>53.4</v>
      </c>
      <c r="E120" s="85">
        <f>D120*ТАРИФЫ!$F$4/1000</f>
        <v>989.2</v>
      </c>
      <c r="F120" s="85">
        <v>0</v>
      </c>
      <c r="G120" s="85">
        <f>F120*ТАРИФЫ!$F$4/1000</f>
        <v>0</v>
      </c>
      <c r="H120" s="85">
        <v>0</v>
      </c>
      <c r="I120" s="85">
        <v>0</v>
      </c>
      <c r="J120" s="110">
        <v>144</v>
      </c>
      <c r="K120" s="85">
        <f>J120*ТАРИФЫ!$F$8/1000</f>
        <v>18.3</v>
      </c>
      <c r="L120" s="85">
        <f t="shared" si="47"/>
        <v>144</v>
      </c>
      <c r="M120" s="85">
        <f>L120*ТАРИФЫ!$F$12/1000</f>
        <v>33.9</v>
      </c>
      <c r="N120" s="110">
        <v>22.1</v>
      </c>
      <c r="O120" s="85">
        <f>N120*ТАРИФЫ!$D$20/1000</f>
        <v>13.3</v>
      </c>
      <c r="P120" s="86">
        <f>C120+E120+G120+I120+K120+M120+O120</f>
        <v>1134.5999999999999</v>
      </c>
    </row>
    <row r="121" spans="1:16" x14ac:dyDescent="0.3">
      <c r="A121" s="90" t="s">
        <v>85</v>
      </c>
      <c r="B121" s="110">
        <v>6.4</v>
      </c>
      <c r="C121" s="85">
        <f>B121*ТАРИФЫ!$G$16</f>
        <v>87.2</v>
      </c>
      <c r="D121" s="110">
        <v>53.4</v>
      </c>
      <c r="E121" s="85">
        <f>D121*ТАРИФЫ!$G$4/1000</f>
        <v>1028.8</v>
      </c>
      <c r="F121" s="85">
        <v>0</v>
      </c>
      <c r="G121" s="85">
        <f>F121*ТАРИФЫ!$G$46/1000</f>
        <v>0</v>
      </c>
      <c r="H121" s="85">
        <v>0</v>
      </c>
      <c r="I121" s="85">
        <v>0</v>
      </c>
      <c r="J121" s="110">
        <v>145</v>
      </c>
      <c r="K121" s="85">
        <f>J121*ТАРИФЫ!$G$8/1000</f>
        <v>19.2</v>
      </c>
      <c r="L121" s="85">
        <f t="shared" si="47"/>
        <v>145</v>
      </c>
      <c r="M121" s="85">
        <f>L121*ТАРИФЫ!$G$12/1000</f>
        <v>35.5</v>
      </c>
      <c r="N121" s="110">
        <v>22.1</v>
      </c>
      <c r="O121" s="85">
        <f>N121*ТАРИФЫ!$E$20/1000</f>
        <v>13.9</v>
      </c>
      <c r="P121" s="86">
        <f>C121+E121+G121+I121+K121+M121+O121</f>
        <v>1184.5999999999999</v>
      </c>
    </row>
    <row r="122" spans="1:16" ht="131.25" x14ac:dyDescent="0.3">
      <c r="A122" s="109" t="s">
        <v>71</v>
      </c>
      <c r="B122" s="113">
        <f>B123+B124</f>
        <v>6.7</v>
      </c>
      <c r="C122" s="113">
        <f>C123+C124</f>
        <v>87.5</v>
      </c>
      <c r="D122" s="113">
        <f>D123+D124</f>
        <v>89.9</v>
      </c>
      <c r="E122" s="113">
        <f>E123+E124</f>
        <v>1699.1</v>
      </c>
      <c r="F122" s="113">
        <f t="shared" ref="F122:J122" si="122">F123+F124</f>
        <v>0</v>
      </c>
      <c r="G122" s="113">
        <f t="shared" si="122"/>
        <v>0</v>
      </c>
      <c r="H122" s="113">
        <f t="shared" si="122"/>
        <v>0</v>
      </c>
      <c r="I122" s="113">
        <f t="shared" si="122"/>
        <v>0</v>
      </c>
      <c r="J122" s="113">
        <f t="shared" si="122"/>
        <v>17.399999999999999</v>
      </c>
      <c r="K122" s="113">
        <f>K123+K124</f>
        <v>2.2000000000000002</v>
      </c>
      <c r="L122" s="113">
        <f t="shared" ref="L122" si="123">L123+L124</f>
        <v>17.399999999999999</v>
      </c>
      <c r="M122" s="113">
        <f>M123+M124</f>
        <v>4.2</v>
      </c>
      <c r="N122" s="113">
        <f t="shared" ref="N122" si="124">N123+N124</f>
        <v>24</v>
      </c>
      <c r="O122" s="113">
        <f>O123+O124</f>
        <v>14.7</v>
      </c>
      <c r="P122" s="86">
        <f>C122+E122+G122+I122+K122+M122+O122</f>
        <v>1807.7</v>
      </c>
    </row>
    <row r="123" spans="1:16" x14ac:dyDescent="0.3">
      <c r="A123" s="90" t="s">
        <v>84</v>
      </c>
      <c r="B123" s="113">
        <v>3.3</v>
      </c>
      <c r="C123" s="85">
        <f>B123*ТАРИФЫ!$F$16</f>
        <v>41.2</v>
      </c>
      <c r="D123" s="110">
        <v>44.5</v>
      </c>
      <c r="E123" s="85">
        <f>D123*ТАРИФЫ!$F$4/1000</f>
        <v>824.4</v>
      </c>
      <c r="F123" s="85">
        <v>0</v>
      </c>
      <c r="G123" s="85">
        <v>0</v>
      </c>
      <c r="H123" s="85">
        <v>0</v>
      </c>
      <c r="I123" s="85">
        <v>0</v>
      </c>
      <c r="J123" s="113">
        <v>8.6999999999999993</v>
      </c>
      <c r="K123" s="85">
        <f>J123*ТАРИФЫ!$F$8/1000</f>
        <v>1.1000000000000001</v>
      </c>
      <c r="L123" s="85">
        <f t="shared" si="47"/>
        <v>8.6999999999999993</v>
      </c>
      <c r="M123" s="85">
        <f>L123*ТАРИФЫ!$F$12/1000</f>
        <v>2.1</v>
      </c>
      <c r="N123" s="85">
        <v>12</v>
      </c>
      <c r="O123" s="85">
        <f>N123*ТАРИФЫ!$D$20/1000</f>
        <v>7.2</v>
      </c>
      <c r="P123" s="86">
        <f t="shared" si="120"/>
        <v>876</v>
      </c>
    </row>
    <row r="124" spans="1:16" x14ac:dyDescent="0.3">
      <c r="A124" s="90" t="s">
        <v>85</v>
      </c>
      <c r="B124" s="113">
        <v>3.4</v>
      </c>
      <c r="C124" s="85">
        <f>B124*ТАРИФЫ!$G$16</f>
        <v>46.3</v>
      </c>
      <c r="D124" s="110">
        <v>45.4</v>
      </c>
      <c r="E124" s="85">
        <f>D124*ТАРИФЫ!$G$4/1000</f>
        <v>874.7</v>
      </c>
      <c r="F124" s="85">
        <v>0</v>
      </c>
      <c r="G124" s="85">
        <v>0</v>
      </c>
      <c r="H124" s="85">
        <v>0</v>
      </c>
      <c r="I124" s="85">
        <v>0</v>
      </c>
      <c r="J124" s="110">
        <v>8.6999999999999993</v>
      </c>
      <c r="K124" s="85">
        <f>J124*ТАРИФЫ!$G$8/1000</f>
        <v>1.1000000000000001</v>
      </c>
      <c r="L124" s="85">
        <f t="shared" si="47"/>
        <v>8.6999999999999993</v>
      </c>
      <c r="M124" s="85">
        <f>L124*ТАРИФЫ!$G$12/1000</f>
        <v>2.1</v>
      </c>
      <c r="N124" s="85">
        <v>12</v>
      </c>
      <c r="O124" s="85">
        <f>N124*ТАРИФЫ!$E$20/1000</f>
        <v>7.5</v>
      </c>
      <c r="P124" s="86">
        <f>C124+E124+G124+I124+K124+M124+O124</f>
        <v>931.7</v>
      </c>
    </row>
    <row r="125" spans="1:16" ht="131.25" x14ac:dyDescent="0.3">
      <c r="A125" s="109" t="s">
        <v>72</v>
      </c>
      <c r="B125" s="110">
        <f>B126+B127</f>
        <v>24.5</v>
      </c>
      <c r="C125" s="113">
        <f>C126+C127</f>
        <v>320</v>
      </c>
      <c r="D125" s="111">
        <v>0</v>
      </c>
      <c r="E125" s="111">
        <v>0</v>
      </c>
      <c r="F125" s="111">
        <v>0</v>
      </c>
      <c r="G125" s="111">
        <v>0</v>
      </c>
      <c r="H125" s="111">
        <v>0</v>
      </c>
      <c r="I125" s="111">
        <v>0</v>
      </c>
      <c r="J125" s="111">
        <v>0</v>
      </c>
      <c r="K125" s="85">
        <f>(J125/12*ТАРИФЫ!F8*9+J125/12*ТАРИФЫ!G8*3)/1000</f>
        <v>0</v>
      </c>
      <c r="L125" s="112">
        <f t="shared" si="47"/>
        <v>0</v>
      </c>
      <c r="M125" s="85">
        <f>(L125/12*ТАРИФЫ!F14*9+L125/12*ТАРИФЫ!G14*3)/1000</f>
        <v>0</v>
      </c>
      <c r="N125" s="111">
        <v>0</v>
      </c>
      <c r="O125" s="111">
        <v>0</v>
      </c>
      <c r="P125" s="86">
        <f>C125+E125+G125+I125+K125+M125+O125</f>
        <v>320</v>
      </c>
    </row>
    <row r="126" spans="1:16" x14ac:dyDescent="0.3">
      <c r="A126" s="90" t="s">
        <v>84</v>
      </c>
      <c r="B126" s="110">
        <v>12.2</v>
      </c>
      <c r="C126" s="85">
        <f>B126*ТАРИФЫ!$F$16</f>
        <v>152.4</v>
      </c>
      <c r="D126" s="85">
        <v>0</v>
      </c>
      <c r="E126" s="85">
        <v>0</v>
      </c>
      <c r="F126" s="85">
        <v>0</v>
      </c>
      <c r="G126" s="85">
        <v>0</v>
      </c>
      <c r="H126" s="85">
        <v>0</v>
      </c>
      <c r="I126" s="85">
        <v>0</v>
      </c>
      <c r="J126" s="85">
        <v>0</v>
      </c>
      <c r="K126" s="85">
        <f>J126*ТАРИФЫ!$F$8/1000</f>
        <v>0</v>
      </c>
      <c r="L126" s="85">
        <v>0</v>
      </c>
      <c r="M126" s="85">
        <f>L126*ТАРИФЫ!$F$12/1000</f>
        <v>0</v>
      </c>
      <c r="N126" s="85">
        <v>0</v>
      </c>
      <c r="O126" s="85">
        <v>0</v>
      </c>
      <c r="P126" s="86">
        <f t="shared" ref="P126:P127" si="125">C126+E126+G126+I126+K126+M126+O126</f>
        <v>152.4</v>
      </c>
    </row>
    <row r="127" spans="1:16" x14ac:dyDescent="0.3">
      <c r="A127" s="90" t="s">
        <v>85</v>
      </c>
      <c r="B127" s="110">
        <v>12.3</v>
      </c>
      <c r="C127" s="85">
        <f>B127*ТАРИФЫ!$G$16</f>
        <v>167.6</v>
      </c>
      <c r="D127" s="85">
        <v>0</v>
      </c>
      <c r="E127" s="85">
        <v>0</v>
      </c>
      <c r="F127" s="85">
        <v>0</v>
      </c>
      <c r="G127" s="85">
        <v>0</v>
      </c>
      <c r="H127" s="85">
        <v>0</v>
      </c>
      <c r="I127" s="85">
        <v>0</v>
      </c>
      <c r="J127" s="85">
        <v>0</v>
      </c>
      <c r="K127" s="85">
        <f>J127*ТАРИФЫ!$G$8/1000</f>
        <v>0</v>
      </c>
      <c r="L127" s="85">
        <v>0</v>
      </c>
      <c r="M127" s="85">
        <f>L127*ТАРИФЫ!$G$12/1000</f>
        <v>0</v>
      </c>
      <c r="N127" s="85">
        <v>0</v>
      </c>
      <c r="O127" s="85">
        <v>0</v>
      </c>
      <c r="P127" s="86">
        <f t="shared" si="125"/>
        <v>167.6</v>
      </c>
    </row>
    <row r="128" spans="1:16" ht="129.75" customHeight="1" x14ac:dyDescent="0.3">
      <c r="A128" s="107" t="s">
        <v>73</v>
      </c>
      <c r="B128" s="113">
        <f>B129+B130</f>
        <v>5.7</v>
      </c>
      <c r="C128" s="113">
        <f>C129+C130</f>
        <v>74.5</v>
      </c>
      <c r="D128" s="113">
        <f t="shared" ref="D128:E128" si="126">D129+D130</f>
        <v>63.1</v>
      </c>
      <c r="E128" s="113">
        <f t="shared" si="126"/>
        <v>2656.7</v>
      </c>
      <c r="F128" s="113">
        <f t="shared" ref="F128" si="127">F129+F130</f>
        <v>0</v>
      </c>
      <c r="G128" s="113">
        <f t="shared" ref="G128" si="128">G129+G130</f>
        <v>0</v>
      </c>
      <c r="H128" s="113">
        <f t="shared" ref="H128" si="129">H129+H130</f>
        <v>0</v>
      </c>
      <c r="I128" s="113">
        <f t="shared" ref="I128" si="130">I129+I130</f>
        <v>0</v>
      </c>
      <c r="J128" s="113">
        <f t="shared" ref="J128" si="131">J129+J130</f>
        <v>29.2</v>
      </c>
      <c r="K128" s="113">
        <f>K129+K130</f>
        <v>3.8</v>
      </c>
      <c r="L128" s="113">
        <f t="shared" ref="L128:M128" si="132">L129+L130</f>
        <v>29.2</v>
      </c>
      <c r="M128" s="113">
        <f t="shared" si="132"/>
        <v>5.5</v>
      </c>
      <c r="N128" s="85">
        <f>N129+N130</f>
        <v>23.2</v>
      </c>
      <c r="O128" s="85">
        <f>O129+O130</f>
        <v>14.3</v>
      </c>
      <c r="P128" s="86">
        <f t="shared" ref="P128:P164" si="133">C128+E128+G128+I128+K128+M128+O128</f>
        <v>2754.8</v>
      </c>
    </row>
    <row r="129" spans="1:16" x14ac:dyDescent="0.3">
      <c r="A129" s="90" t="s">
        <v>84</v>
      </c>
      <c r="B129" s="85">
        <v>2.8</v>
      </c>
      <c r="C129" s="85">
        <f>B129*ТАРИФЫ!$F$16</f>
        <v>35</v>
      </c>
      <c r="D129" s="85">
        <v>31.5</v>
      </c>
      <c r="E129" s="85">
        <f>D129*ТАРИФЫ!$F$6/1000</f>
        <v>1300.2</v>
      </c>
      <c r="F129" s="85">
        <v>0</v>
      </c>
      <c r="G129" s="85">
        <f>F129*ТАРИФЫ!$F$7/1000</f>
        <v>0</v>
      </c>
      <c r="H129" s="85">
        <v>0</v>
      </c>
      <c r="I129" s="85">
        <v>0</v>
      </c>
      <c r="J129" s="85">
        <v>14.1</v>
      </c>
      <c r="K129" s="85">
        <f>J129*ТАРИФЫ!$F$10/1000</f>
        <v>1.8</v>
      </c>
      <c r="L129" s="85">
        <f t="shared" si="47"/>
        <v>14.1</v>
      </c>
      <c r="M129" s="85">
        <f>L129*ТАРИФЫ!$F$14/1000</f>
        <v>2.6</v>
      </c>
      <c r="N129" s="85">
        <v>11.6</v>
      </c>
      <c r="O129" s="85">
        <f>N129*ТАРИФЫ!$D$20/1000</f>
        <v>7</v>
      </c>
      <c r="P129" s="86">
        <f t="shared" si="133"/>
        <v>1346.6</v>
      </c>
    </row>
    <row r="130" spans="1:16" x14ac:dyDescent="0.3">
      <c r="A130" s="90" t="s">
        <v>85</v>
      </c>
      <c r="B130" s="85">
        <v>2.9</v>
      </c>
      <c r="C130" s="85">
        <f>B130*ТАРИФЫ!$G$16</f>
        <v>39.5</v>
      </c>
      <c r="D130" s="85">
        <v>31.6</v>
      </c>
      <c r="E130" s="85">
        <f>D130*ТАРИФЫ!$G$6/1000</f>
        <v>1356.5</v>
      </c>
      <c r="F130" s="85">
        <v>0</v>
      </c>
      <c r="G130" s="85">
        <f>F130*ТАРИФЫ!$G$7/1000</f>
        <v>0</v>
      </c>
      <c r="H130" s="85">
        <v>0</v>
      </c>
      <c r="I130" s="85">
        <v>0</v>
      </c>
      <c r="J130" s="85">
        <v>15.1</v>
      </c>
      <c r="K130" s="85">
        <f>J130*ТАРИФЫ!$G$10/1000</f>
        <v>2</v>
      </c>
      <c r="L130" s="85">
        <f t="shared" si="47"/>
        <v>15.1</v>
      </c>
      <c r="M130" s="85">
        <f>L130*ТАРИФЫ!$G$14/1000</f>
        <v>2.9</v>
      </c>
      <c r="N130" s="85">
        <v>11.6</v>
      </c>
      <c r="O130" s="85">
        <f>N130*ТАРИФЫ!$E$20/1000</f>
        <v>7.3</v>
      </c>
      <c r="P130" s="86">
        <f>C130+E130+G130+I130+K130+M130+O130</f>
        <v>1408.2</v>
      </c>
    </row>
    <row r="131" spans="1:16" ht="127.5" customHeight="1" x14ac:dyDescent="0.3">
      <c r="A131" s="107" t="s">
        <v>74</v>
      </c>
      <c r="B131" s="113">
        <f>B132+B133</f>
        <v>5.6</v>
      </c>
      <c r="C131" s="113">
        <f>C132+C133</f>
        <v>73.2</v>
      </c>
      <c r="D131" s="113">
        <f t="shared" ref="D131:O131" si="134">D132+D133</f>
        <v>0</v>
      </c>
      <c r="E131" s="113">
        <f t="shared" si="134"/>
        <v>0</v>
      </c>
      <c r="F131" s="113">
        <f t="shared" si="134"/>
        <v>0</v>
      </c>
      <c r="G131" s="113">
        <f t="shared" si="134"/>
        <v>0</v>
      </c>
      <c r="H131" s="113">
        <f t="shared" si="134"/>
        <v>0</v>
      </c>
      <c r="I131" s="113">
        <f t="shared" si="134"/>
        <v>0</v>
      </c>
      <c r="J131" s="113">
        <f t="shared" si="134"/>
        <v>0</v>
      </c>
      <c r="K131" s="113">
        <f t="shared" si="134"/>
        <v>0</v>
      </c>
      <c r="L131" s="113">
        <f t="shared" si="134"/>
        <v>0</v>
      </c>
      <c r="M131" s="113">
        <f t="shared" si="134"/>
        <v>0</v>
      </c>
      <c r="N131" s="113">
        <f t="shared" si="134"/>
        <v>0</v>
      </c>
      <c r="O131" s="113">
        <f t="shared" si="134"/>
        <v>0</v>
      </c>
      <c r="P131" s="86">
        <f t="shared" ref="P131:P133" si="135">C131+E131+G131+I131+K131+M131+O131</f>
        <v>73.2</v>
      </c>
    </row>
    <row r="132" spans="1:16" x14ac:dyDescent="0.3">
      <c r="A132" s="90" t="s">
        <v>84</v>
      </c>
      <c r="B132" s="85">
        <v>2.8</v>
      </c>
      <c r="C132" s="85">
        <f>B132*ТАРИФЫ!$F$16</f>
        <v>35</v>
      </c>
      <c r="D132" s="85">
        <v>0</v>
      </c>
      <c r="E132" s="85">
        <f>D132*ТАРИФЫ!$F$7/1000</f>
        <v>0</v>
      </c>
      <c r="F132" s="85">
        <v>0</v>
      </c>
      <c r="G132" s="85">
        <f>F132*ТАРИФЫ!$F$7/1000</f>
        <v>0</v>
      </c>
      <c r="H132" s="85">
        <v>0</v>
      </c>
      <c r="I132" s="85">
        <v>0</v>
      </c>
      <c r="J132" s="85">
        <v>0</v>
      </c>
      <c r="K132" s="85">
        <v>0</v>
      </c>
      <c r="L132" s="85">
        <v>0</v>
      </c>
      <c r="M132" s="85">
        <v>0</v>
      </c>
      <c r="N132" s="85">
        <v>0</v>
      </c>
      <c r="O132" s="85">
        <v>0</v>
      </c>
      <c r="P132" s="86">
        <f t="shared" si="135"/>
        <v>35</v>
      </c>
    </row>
    <row r="133" spans="1:16" ht="19.5" thickBot="1" x14ac:dyDescent="0.35">
      <c r="A133" s="94" t="s">
        <v>85</v>
      </c>
      <c r="B133" s="88">
        <v>2.8</v>
      </c>
      <c r="C133" s="88">
        <f>B133*ТАРИФЫ!$G$16</f>
        <v>38.200000000000003</v>
      </c>
      <c r="D133" s="88">
        <v>0</v>
      </c>
      <c r="E133" s="88">
        <f>D133*ТАРИФЫ!$G$7/1000</f>
        <v>0</v>
      </c>
      <c r="F133" s="88">
        <v>0</v>
      </c>
      <c r="G133" s="88">
        <f>F133*ТАРИФЫ!$G$7/1000</f>
        <v>0</v>
      </c>
      <c r="H133" s="88">
        <v>0</v>
      </c>
      <c r="I133" s="88">
        <v>0</v>
      </c>
      <c r="J133" s="88">
        <v>0</v>
      </c>
      <c r="K133" s="88">
        <v>0</v>
      </c>
      <c r="L133" s="88">
        <v>0</v>
      </c>
      <c r="M133" s="88">
        <v>0</v>
      </c>
      <c r="N133" s="88">
        <v>0</v>
      </c>
      <c r="O133" s="88">
        <v>0</v>
      </c>
      <c r="P133" s="89">
        <f t="shared" si="135"/>
        <v>38.200000000000003</v>
      </c>
    </row>
    <row r="134" spans="1:16" ht="93.75" x14ac:dyDescent="0.3">
      <c r="A134" s="108" t="s">
        <v>82</v>
      </c>
      <c r="B134" s="82">
        <f t="shared" ref="B134:E135" si="136">B138+B141</f>
        <v>535.6</v>
      </c>
      <c r="C134" s="82">
        <f t="shared" si="136"/>
        <v>6994.9</v>
      </c>
      <c r="D134" s="82">
        <f t="shared" si="136"/>
        <v>798.9</v>
      </c>
      <c r="E134" s="82">
        <f t="shared" si="136"/>
        <v>15095.7</v>
      </c>
      <c r="F134" s="82">
        <f t="shared" ref="F134:N134" si="137">F138+F141</f>
        <v>47.5</v>
      </c>
      <c r="G134" s="82">
        <f>G138+G141</f>
        <v>897.2</v>
      </c>
      <c r="H134" s="82">
        <f t="shared" si="137"/>
        <v>972.1</v>
      </c>
      <c r="I134" s="82">
        <f>I138+I141</f>
        <v>125.9</v>
      </c>
      <c r="J134" s="82">
        <f t="shared" si="137"/>
        <v>2484</v>
      </c>
      <c r="K134" s="82">
        <f>K138+K141</f>
        <v>321.7</v>
      </c>
      <c r="L134" s="82">
        <f t="shared" si="137"/>
        <v>3456.1</v>
      </c>
      <c r="M134" s="82">
        <f>M138+M141</f>
        <v>830.7</v>
      </c>
      <c r="N134" s="82">
        <f t="shared" si="137"/>
        <v>108</v>
      </c>
      <c r="O134" s="82">
        <f t="shared" ref="O134:P136" si="138">O138+O141</f>
        <v>66.5</v>
      </c>
      <c r="P134" s="83">
        <f t="shared" si="138"/>
        <v>24332.6</v>
      </c>
    </row>
    <row r="135" spans="1:16" x14ac:dyDescent="0.3">
      <c r="A135" s="90" t="s">
        <v>84</v>
      </c>
      <c r="B135" s="85">
        <f t="shared" si="136"/>
        <v>267.8</v>
      </c>
      <c r="C135" s="85">
        <f t="shared" si="136"/>
        <v>3344.8</v>
      </c>
      <c r="D135" s="85">
        <f t="shared" si="136"/>
        <v>399.5</v>
      </c>
      <c r="E135" s="85">
        <f t="shared" si="136"/>
        <v>7400.8</v>
      </c>
      <c r="F135" s="85">
        <f>F139+F142</f>
        <v>24.3</v>
      </c>
      <c r="G135" s="85">
        <f>G139+G142</f>
        <v>450.2</v>
      </c>
      <c r="H135" s="85">
        <f t="shared" ref="H135:N135" si="139">H139+H142</f>
        <v>486.1</v>
      </c>
      <c r="I135" s="85">
        <f>I139+I142</f>
        <v>61.7</v>
      </c>
      <c r="J135" s="85">
        <f t="shared" si="139"/>
        <v>1242</v>
      </c>
      <c r="K135" s="85">
        <f>K139+K142</f>
        <v>157.69999999999999</v>
      </c>
      <c r="L135" s="85">
        <f t="shared" si="139"/>
        <v>1728.1</v>
      </c>
      <c r="M135" s="85">
        <f>M139+M142</f>
        <v>407.2</v>
      </c>
      <c r="N135" s="85">
        <f t="shared" si="139"/>
        <v>54</v>
      </c>
      <c r="O135" s="85">
        <f t="shared" si="138"/>
        <v>32.6</v>
      </c>
      <c r="P135" s="86">
        <f t="shared" si="138"/>
        <v>11855</v>
      </c>
    </row>
    <row r="136" spans="1:16" x14ac:dyDescent="0.3">
      <c r="A136" s="90" t="s">
        <v>85</v>
      </c>
      <c r="B136" s="85">
        <f t="shared" ref="B136:N136" si="140">B140+B143</f>
        <v>267.8</v>
      </c>
      <c r="C136" s="85">
        <f>C140+C143</f>
        <v>3650.1</v>
      </c>
      <c r="D136" s="85">
        <f>D140+D143</f>
        <v>399.4</v>
      </c>
      <c r="E136" s="85">
        <f>E140+E143</f>
        <v>7694.9</v>
      </c>
      <c r="F136" s="85">
        <f>F140+F143</f>
        <v>23.2</v>
      </c>
      <c r="G136" s="85">
        <f t="shared" si="140"/>
        <v>447</v>
      </c>
      <c r="H136" s="85">
        <f t="shared" si="140"/>
        <v>486</v>
      </c>
      <c r="I136" s="85">
        <f>I140+I143</f>
        <v>64.2</v>
      </c>
      <c r="J136" s="85">
        <f t="shared" si="140"/>
        <v>1242</v>
      </c>
      <c r="K136" s="85">
        <f>K140+K143</f>
        <v>164</v>
      </c>
      <c r="L136" s="85">
        <f t="shared" si="140"/>
        <v>1728</v>
      </c>
      <c r="M136" s="85">
        <f>M140+M143</f>
        <v>423.5</v>
      </c>
      <c r="N136" s="85">
        <f t="shared" si="140"/>
        <v>54</v>
      </c>
      <c r="O136" s="85">
        <f t="shared" si="138"/>
        <v>33.9</v>
      </c>
      <c r="P136" s="86">
        <f t="shared" si="138"/>
        <v>12477.6</v>
      </c>
    </row>
    <row r="137" spans="1:16" x14ac:dyDescent="0.3">
      <c r="A137" s="118" t="s">
        <v>11</v>
      </c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20"/>
    </row>
    <row r="138" spans="1:16" ht="131.25" x14ac:dyDescent="0.3">
      <c r="A138" s="107" t="s">
        <v>45</v>
      </c>
      <c r="B138" s="85">
        <f t="shared" ref="B138:H138" si="141">B139+B140</f>
        <v>370.8</v>
      </c>
      <c r="C138" s="85">
        <f t="shared" si="141"/>
        <v>4842.6000000000004</v>
      </c>
      <c r="D138" s="85">
        <f t="shared" si="141"/>
        <v>242.1</v>
      </c>
      <c r="E138" s="85">
        <f t="shared" si="141"/>
        <v>4574.6000000000004</v>
      </c>
      <c r="F138" s="85">
        <f t="shared" si="141"/>
        <v>47</v>
      </c>
      <c r="G138" s="85">
        <f t="shared" si="141"/>
        <v>887.7</v>
      </c>
      <c r="H138" s="85">
        <f t="shared" si="141"/>
        <v>963.7</v>
      </c>
      <c r="I138" s="85">
        <f>I139+I140</f>
        <v>124.8</v>
      </c>
      <c r="J138" s="85">
        <f t="shared" ref="J138:K138" si="142">J139+J140</f>
        <v>1946.4</v>
      </c>
      <c r="K138" s="85">
        <f t="shared" si="142"/>
        <v>252.1</v>
      </c>
      <c r="L138" s="85">
        <f t="shared" si="47"/>
        <v>2910.1</v>
      </c>
      <c r="M138" s="85">
        <f>M139+M140</f>
        <v>699.5</v>
      </c>
      <c r="N138" s="85">
        <f>N139+N140</f>
        <v>36</v>
      </c>
      <c r="O138" s="85">
        <f>O139+O140</f>
        <v>22.2</v>
      </c>
      <c r="P138" s="86">
        <f>P139+P140</f>
        <v>11403.5</v>
      </c>
    </row>
    <row r="139" spans="1:16" x14ac:dyDescent="0.3">
      <c r="A139" s="90" t="s">
        <v>84</v>
      </c>
      <c r="B139" s="85">
        <v>185.4</v>
      </c>
      <c r="C139" s="85">
        <f>B139*ТАРИФЫ!$F$16</f>
        <v>2315.6</v>
      </c>
      <c r="D139" s="85">
        <v>121.1</v>
      </c>
      <c r="E139" s="85">
        <f>D139*ТАРИФЫ!F4/1000</f>
        <v>2243.4</v>
      </c>
      <c r="F139" s="85">
        <v>24</v>
      </c>
      <c r="G139" s="85">
        <f>F139*ТАРИФЫ!$F$4/1000</f>
        <v>444.6</v>
      </c>
      <c r="H139" s="85">
        <v>481.9</v>
      </c>
      <c r="I139" s="85">
        <f>H139*ТАРИФЫ!$F$8/1000</f>
        <v>61.2</v>
      </c>
      <c r="J139" s="85">
        <v>973.2</v>
      </c>
      <c r="K139" s="85">
        <f>J139*ТАРИФЫ!$F$8/1000</f>
        <v>123.6</v>
      </c>
      <c r="L139" s="85">
        <f>H139+J139</f>
        <v>1455.1</v>
      </c>
      <c r="M139" s="85">
        <f>L139*ТАРИФЫ!$F$12/1000</f>
        <v>342.9</v>
      </c>
      <c r="N139" s="85">
        <v>18</v>
      </c>
      <c r="O139" s="85">
        <f>N139*ТАРИФЫ!$D$20/1000</f>
        <v>10.9</v>
      </c>
      <c r="P139" s="86">
        <f>C139+E139+G139+I139+K139+M139+O139</f>
        <v>5542.2</v>
      </c>
    </row>
    <row r="140" spans="1:16" x14ac:dyDescent="0.3">
      <c r="A140" s="90" t="s">
        <v>85</v>
      </c>
      <c r="B140" s="85">
        <v>185.4</v>
      </c>
      <c r="C140" s="85">
        <f>B140*ТАРИФЫ!$G$16</f>
        <v>2527</v>
      </c>
      <c r="D140" s="85">
        <v>121</v>
      </c>
      <c r="E140" s="85">
        <f>D140*ТАРИФЫ!G4/1000</f>
        <v>2331.1999999999998</v>
      </c>
      <c r="F140" s="85">
        <v>23</v>
      </c>
      <c r="G140" s="85">
        <f>F140*ТАРИФЫ!$G$4/1000</f>
        <v>443.1</v>
      </c>
      <c r="H140" s="85">
        <v>481.8</v>
      </c>
      <c r="I140" s="85">
        <f>H140*ТАРИФЫ!$G$8/1000</f>
        <v>63.6</v>
      </c>
      <c r="J140" s="85">
        <v>973.2</v>
      </c>
      <c r="K140" s="85">
        <f>J140*ТАРИФЫ!$G$8/1000</f>
        <v>128.5</v>
      </c>
      <c r="L140" s="85">
        <f>H140+J140</f>
        <v>1455</v>
      </c>
      <c r="M140" s="85">
        <f>L140*ТАРИФЫ!$G$12/1000</f>
        <v>356.6</v>
      </c>
      <c r="N140" s="85">
        <v>18</v>
      </c>
      <c r="O140" s="85">
        <f>N140*ТАРИФЫ!$E$20/1000</f>
        <v>11.3</v>
      </c>
      <c r="P140" s="86">
        <f>C140+E140+G140+I140+K140+M140+O140</f>
        <v>5861.3</v>
      </c>
    </row>
    <row r="141" spans="1:16" ht="112.5" x14ac:dyDescent="0.3">
      <c r="A141" s="107" t="s">
        <v>61</v>
      </c>
      <c r="B141" s="85">
        <f>B142+B143</f>
        <v>164.8</v>
      </c>
      <c r="C141" s="85">
        <f>C142+C143</f>
        <v>2152.3000000000002</v>
      </c>
      <c r="D141" s="85">
        <f>D142+D143</f>
        <v>556.79999999999995</v>
      </c>
      <c r="E141" s="85">
        <f>E142+E143</f>
        <v>10521.1</v>
      </c>
      <c r="F141" s="85">
        <v>0.5</v>
      </c>
      <c r="G141" s="85">
        <f>G142+G143</f>
        <v>9.5</v>
      </c>
      <c r="H141" s="85">
        <f>H142+H143</f>
        <v>8.4</v>
      </c>
      <c r="I141" s="85">
        <f t="shared" ref="I141:N141" si="143">I142+I143</f>
        <v>1.1000000000000001</v>
      </c>
      <c r="J141" s="85">
        <f t="shared" si="143"/>
        <v>537.6</v>
      </c>
      <c r="K141" s="85">
        <f t="shared" si="143"/>
        <v>69.599999999999994</v>
      </c>
      <c r="L141" s="85">
        <f t="shared" si="143"/>
        <v>546</v>
      </c>
      <c r="M141" s="85">
        <f t="shared" si="143"/>
        <v>131.19999999999999</v>
      </c>
      <c r="N141" s="85">
        <f t="shared" si="143"/>
        <v>72</v>
      </c>
      <c r="O141" s="92">
        <f>O142+O143</f>
        <v>44.3</v>
      </c>
      <c r="P141" s="92">
        <f>P142+P143</f>
        <v>12929.1</v>
      </c>
    </row>
    <row r="142" spans="1:16" x14ac:dyDescent="0.3">
      <c r="A142" s="90" t="s">
        <v>84</v>
      </c>
      <c r="B142" s="85">
        <v>82.4</v>
      </c>
      <c r="C142" s="85">
        <f>B142*ТАРИФЫ!$F$16</f>
        <v>1029.2</v>
      </c>
      <c r="D142" s="85">
        <v>278.39999999999998</v>
      </c>
      <c r="E142" s="85">
        <f>D142*ТАРИФЫ!$F$4/1000</f>
        <v>5157.3999999999996</v>
      </c>
      <c r="F142" s="85">
        <v>0.3</v>
      </c>
      <c r="G142" s="85">
        <f>F142*ТАРИФЫ!F4/1000</f>
        <v>5.6</v>
      </c>
      <c r="H142" s="85">
        <v>4.2</v>
      </c>
      <c r="I142" s="85">
        <f>H142*ТАРИФЫ!$F$8/1000</f>
        <v>0.5</v>
      </c>
      <c r="J142" s="85">
        <v>268.8</v>
      </c>
      <c r="K142" s="85">
        <f>J142*ТАРИФЫ!$F$8/1000</f>
        <v>34.1</v>
      </c>
      <c r="L142" s="85">
        <f>H142+J142</f>
        <v>273</v>
      </c>
      <c r="M142" s="85">
        <f>L142*ТАРИФЫ!$F$12/1000</f>
        <v>64.3</v>
      </c>
      <c r="N142" s="85">
        <v>36</v>
      </c>
      <c r="O142" s="85">
        <f>N142*ТАРИФЫ!$D$20/1000</f>
        <v>21.7</v>
      </c>
      <c r="P142" s="86">
        <f>C142+E142+G142+I142+K142+M142+O142</f>
        <v>6312.8</v>
      </c>
    </row>
    <row r="143" spans="1:16" ht="19.5" thickBot="1" x14ac:dyDescent="0.35">
      <c r="A143" s="94" t="s">
        <v>85</v>
      </c>
      <c r="B143" s="88">
        <v>82.4</v>
      </c>
      <c r="C143" s="88">
        <f>B143*ТАРИФЫ!$G$16</f>
        <v>1123.0999999999999</v>
      </c>
      <c r="D143" s="88">
        <v>278.39999999999998</v>
      </c>
      <c r="E143" s="88">
        <f>D143*ТАРИФЫ!$G$4/1000</f>
        <v>5363.7</v>
      </c>
      <c r="F143" s="88">
        <v>0.2</v>
      </c>
      <c r="G143" s="88">
        <f>F143*ТАРИФЫ!G4/1000</f>
        <v>3.9</v>
      </c>
      <c r="H143" s="88">
        <v>4.2</v>
      </c>
      <c r="I143" s="88">
        <f>H143*ТАРИФЫ!$G$8/1000</f>
        <v>0.6</v>
      </c>
      <c r="J143" s="88">
        <v>268.8</v>
      </c>
      <c r="K143" s="88">
        <f>J143*ТАРИФЫ!$G$8/1000</f>
        <v>35.5</v>
      </c>
      <c r="L143" s="88">
        <f>H143+J143</f>
        <v>273</v>
      </c>
      <c r="M143" s="88">
        <f>L143*ТАРИФЫ!$G$12/1000</f>
        <v>66.900000000000006</v>
      </c>
      <c r="N143" s="88">
        <v>36</v>
      </c>
      <c r="O143" s="88">
        <f>N143*ТАРИФЫ!$E$20/1000</f>
        <v>22.6</v>
      </c>
      <c r="P143" s="89">
        <f>C143+E143+G143+I143+K143+M143+O143</f>
        <v>6616.3</v>
      </c>
    </row>
    <row r="144" spans="1:16" ht="19.5" thickBot="1" x14ac:dyDescent="0.35">
      <c r="A144" s="123" t="s">
        <v>13</v>
      </c>
      <c r="B144" s="124"/>
      <c r="C144" s="124"/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5"/>
    </row>
    <row r="145" spans="1:16" ht="114" customHeight="1" x14ac:dyDescent="0.3">
      <c r="A145" s="108" t="s">
        <v>46</v>
      </c>
      <c r="B145" s="82">
        <f t="shared" ref="B145:I145" si="144">B146+B147</f>
        <v>4.0999999999999996</v>
      </c>
      <c r="C145" s="82">
        <f t="shared" si="144"/>
        <v>53.6</v>
      </c>
      <c r="D145" s="82">
        <f t="shared" si="144"/>
        <v>48</v>
      </c>
      <c r="E145" s="82">
        <f t="shared" si="144"/>
        <v>905.6</v>
      </c>
      <c r="F145" s="82">
        <f t="shared" si="144"/>
        <v>7</v>
      </c>
      <c r="G145" s="82">
        <f t="shared" si="144"/>
        <v>132.19999999999999</v>
      </c>
      <c r="H145" s="82">
        <f t="shared" si="144"/>
        <v>11.6</v>
      </c>
      <c r="I145" s="82">
        <f t="shared" si="144"/>
        <v>1.5</v>
      </c>
      <c r="J145" s="82">
        <v>15.6</v>
      </c>
      <c r="K145" s="82">
        <f>K146+K147</f>
        <v>2</v>
      </c>
      <c r="L145" s="82">
        <f>H145+J145</f>
        <v>27.2</v>
      </c>
      <c r="M145" s="82">
        <f>M146+M147</f>
        <v>6.5</v>
      </c>
      <c r="N145" s="82">
        <v>10.199999999999999</v>
      </c>
      <c r="O145" s="82">
        <f>O146+O147</f>
        <v>6.4</v>
      </c>
      <c r="P145" s="83">
        <f>C145+E145+G145+I145+K145+M145+O145</f>
        <v>1107.8</v>
      </c>
    </row>
    <row r="146" spans="1:16" x14ac:dyDescent="0.3">
      <c r="A146" s="90" t="s">
        <v>84</v>
      </c>
      <c r="B146" s="85">
        <v>2</v>
      </c>
      <c r="C146" s="85">
        <f>B146*ТАРИФЫ!$F$16</f>
        <v>25</v>
      </c>
      <c r="D146" s="85">
        <v>26</v>
      </c>
      <c r="E146" s="85">
        <f>D146*ТАРИФЫ!$F$4/1000</f>
        <v>481.7</v>
      </c>
      <c r="F146" s="85">
        <v>3.5</v>
      </c>
      <c r="G146" s="85">
        <f>F146*ТАРИФЫ!F4/1000</f>
        <v>64.8</v>
      </c>
      <c r="H146" s="85">
        <v>5.8</v>
      </c>
      <c r="I146" s="85">
        <f>H146*ТАРИФЫ!$F$8/1000</f>
        <v>0.7</v>
      </c>
      <c r="J146" s="85">
        <v>7.8</v>
      </c>
      <c r="K146" s="85">
        <f>J146*ТАРИФЫ!$F$8/1000</f>
        <v>1</v>
      </c>
      <c r="L146" s="85">
        <f t="shared" ref="L146" si="145">H146+J146</f>
        <v>13.6</v>
      </c>
      <c r="M146" s="85">
        <f>L146*ТАРИФЫ!$F$12/1000</f>
        <v>3.2</v>
      </c>
      <c r="N146" s="85">
        <v>5.0999999999999996</v>
      </c>
      <c r="O146" s="85">
        <f>N146*ТАРИФЫ!$E$20/1000</f>
        <v>3.2</v>
      </c>
      <c r="P146" s="86">
        <f>C146+E146+G146+I146+K146+M146+O146</f>
        <v>579.6</v>
      </c>
    </row>
    <row r="147" spans="1:16" ht="19.5" thickBot="1" x14ac:dyDescent="0.35">
      <c r="A147" s="94" t="s">
        <v>85</v>
      </c>
      <c r="B147" s="88">
        <v>2.1</v>
      </c>
      <c r="C147" s="88">
        <f>B147*ТАРИФЫ!$G$16</f>
        <v>28.6</v>
      </c>
      <c r="D147" s="88">
        <v>22</v>
      </c>
      <c r="E147" s="88">
        <f>D147*ТАРИФЫ!$G$4/1000</f>
        <v>423.9</v>
      </c>
      <c r="F147" s="88">
        <v>3.5</v>
      </c>
      <c r="G147" s="88">
        <f>F147*ТАРИФЫ!G4/1000</f>
        <v>67.400000000000006</v>
      </c>
      <c r="H147" s="88">
        <v>5.8</v>
      </c>
      <c r="I147" s="88">
        <f>H147*ТАРИФЫ!$G$8/1000</f>
        <v>0.8</v>
      </c>
      <c r="J147" s="88">
        <v>7.8</v>
      </c>
      <c r="K147" s="88">
        <f>J147*ТАРИФЫ!$G$8/1000</f>
        <v>1</v>
      </c>
      <c r="L147" s="88">
        <f>H147+J147</f>
        <v>13.6</v>
      </c>
      <c r="M147" s="88">
        <f>L147*ТАРИФЫ!$G$12/1000</f>
        <v>3.3</v>
      </c>
      <c r="N147" s="88">
        <v>5.0999999999999996</v>
      </c>
      <c r="O147" s="88">
        <f>N147*ТАРИФЫ!$E$20/1000</f>
        <v>3.2</v>
      </c>
      <c r="P147" s="89">
        <f t="shared" si="133"/>
        <v>528.20000000000005</v>
      </c>
    </row>
    <row r="148" spans="1:16" ht="19.5" thickBot="1" x14ac:dyDescent="0.35">
      <c r="A148" s="123" t="s">
        <v>14</v>
      </c>
      <c r="B148" s="124"/>
      <c r="C148" s="124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5"/>
    </row>
    <row r="149" spans="1:16" ht="118.5" customHeight="1" x14ac:dyDescent="0.3">
      <c r="A149" s="108" t="s">
        <v>60</v>
      </c>
      <c r="B149" s="82">
        <f>B153+B156+B159+B162</f>
        <v>629.70000000000005</v>
      </c>
      <c r="C149" s="82">
        <f>C150+C151</f>
        <v>8224</v>
      </c>
      <c r="D149" s="82">
        <v>0</v>
      </c>
      <c r="E149" s="82">
        <f t="shared" ref="E149:O149" si="146">E153+E156+E159+E162</f>
        <v>0</v>
      </c>
      <c r="F149" s="82">
        <f t="shared" si="146"/>
        <v>0</v>
      </c>
      <c r="G149" s="82">
        <v>0</v>
      </c>
      <c r="H149" s="82">
        <f t="shared" si="146"/>
        <v>0</v>
      </c>
      <c r="I149" s="82">
        <f t="shared" si="146"/>
        <v>0</v>
      </c>
      <c r="J149" s="82">
        <f t="shared" si="146"/>
        <v>0</v>
      </c>
      <c r="K149" s="82">
        <v>0</v>
      </c>
      <c r="L149" s="82">
        <v>0</v>
      </c>
      <c r="M149" s="82">
        <f t="shared" si="146"/>
        <v>0</v>
      </c>
      <c r="N149" s="82">
        <f t="shared" si="146"/>
        <v>0</v>
      </c>
      <c r="O149" s="82">
        <f t="shared" si="146"/>
        <v>0</v>
      </c>
      <c r="P149" s="83">
        <f>P153+P156+P159+P162</f>
        <v>8224</v>
      </c>
    </row>
    <row r="150" spans="1:16" x14ac:dyDescent="0.3">
      <c r="A150" s="90" t="s">
        <v>84</v>
      </c>
      <c r="B150" s="85">
        <f>B154+B157+B160+B163</f>
        <v>314.8</v>
      </c>
      <c r="C150" s="85">
        <f>C154+C157+C160+C163</f>
        <v>3931.9</v>
      </c>
      <c r="D150" s="85">
        <v>0</v>
      </c>
      <c r="E150" s="85">
        <f t="shared" ref="E150:O150" si="147">E154+E157+E160+E163</f>
        <v>0</v>
      </c>
      <c r="F150" s="85">
        <f t="shared" si="147"/>
        <v>0</v>
      </c>
      <c r="G150" s="85">
        <v>0</v>
      </c>
      <c r="H150" s="85">
        <f t="shared" si="147"/>
        <v>0</v>
      </c>
      <c r="I150" s="85">
        <f t="shared" si="147"/>
        <v>0</v>
      </c>
      <c r="J150" s="85">
        <f t="shared" si="147"/>
        <v>0</v>
      </c>
      <c r="K150" s="85">
        <v>0</v>
      </c>
      <c r="L150" s="85">
        <v>0</v>
      </c>
      <c r="M150" s="85">
        <f t="shared" si="147"/>
        <v>0</v>
      </c>
      <c r="N150" s="85">
        <f t="shared" si="147"/>
        <v>0</v>
      </c>
      <c r="O150" s="85">
        <f t="shared" si="147"/>
        <v>0</v>
      </c>
      <c r="P150" s="86">
        <f>P154+P157+P160+P163</f>
        <v>3931.9</v>
      </c>
    </row>
    <row r="151" spans="1:16" x14ac:dyDescent="0.3">
      <c r="A151" s="90" t="s">
        <v>85</v>
      </c>
      <c r="B151" s="85">
        <f>B155+B158+B161+B164</f>
        <v>314.89999999999998</v>
      </c>
      <c r="C151" s="85">
        <f>C155+C158+C161+C164</f>
        <v>4292.1000000000004</v>
      </c>
      <c r="D151" s="85">
        <v>0</v>
      </c>
      <c r="E151" s="85">
        <f t="shared" ref="E151:O151" si="148">E155+E158+E161+E164</f>
        <v>0</v>
      </c>
      <c r="F151" s="85">
        <f t="shared" si="148"/>
        <v>0</v>
      </c>
      <c r="G151" s="85">
        <v>0</v>
      </c>
      <c r="H151" s="85">
        <f t="shared" si="148"/>
        <v>0</v>
      </c>
      <c r="I151" s="85">
        <f t="shared" si="148"/>
        <v>0</v>
      </c>
      <c r="J151" s="85">
        <f t="shared" si="148"/>
        <v>0</v>
      </c>
      <c r="K151" s="85">
        <v>0</v>
      </c>
      <c r="L151" s="85">
        <v>0</v>
      </c>
      <c r="M151" s="85">
        <f t="shared" si="148"/>
        <v>0</v>
      </c>
      <c r="N151" s="85">
        <f t="shared" si="148"/>
        <v>0</v>
      </c>
      <c r="O151" s="85">
        <f t="shared" si="148"/>
        <v>0</v>
      </c>
      <c r="P151" s="86">
        <f>P155+P158+P161+P164</f>
        <v>4292.1000000000004</v>
      </c>
    </row>
    <row r="152" spans="1:16" x14ac:dyDescent="0.3">
      <c r="A152" s="118" t="s">
        <v>11</v>
      </c>
      <c r="B152" s="119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20"/>
    </row>
    <row r="153" spans="1:16" s="70" customFormat="1" x14ac:dyDescent="0.3">
      <c r="A153" s="69" t="s">
        <v>18</v>
      </c>
      <c r="B153" s="85">
        <f>B154+B155</f>
        <v>440.2</v>
      </c>
      <c r="C153" s="85">
        <f>C154+C155</f>
        <v>5749.1</v>
      </c>
      <c r="D153" s="85">
        <v>0</v>
      </c>
      <c r="E153" s="85">
        <v>0</v>
      </c>
      <c r="F153" s="85">
        <v>0</v>
      </c>
      <c r="G153" s="85">
        <v>0</v>
      </c>
      <c r="H153" s="85">
        <v>0</v>
      </c>
      <c r="I153" s="85">
        <v>0</v>
      </c>
      <c r="J153" s="85">
        <v>0</v>
      </c>
      <c r="K153" s="85">
        <v>0</v>
      </c>
      <c r="L153" s="85">
        <v>0</v>
      </c>
      <c r="M153" s="85">
        <v>0</v>
      </c>
      <c r="N153" s="85">
        <v>0</v>
      </c>
      <c r="O153" s="85">
        <v>0</v>
      </c>
      <c r="P153" s="86">
        <f t="shared" si="133"/>
        <v>5749.1</v>
      </c>
    </row>
    <row r="154" spans="1:16" s="70" customFormat="1" x14ac:dyDescent="0.3">
      <c r="A154" s="90" t="s">
        <v>84</v>
      </c>
      <c r="B154" s="85">
        <v>220</v>
      </c>
      <c r="C154" s="85">
        <f>B154*ТАРИФЫ!$F$16</f>
        <v>2747.8</v>
      </c>
      <c r="D154" s="85">
        <v>0</v>
      </c>
      <c r="E154" s="85">
        <v>0</v>
      </c>
      <c r="F154" s="85">
        <v>0</v>
      </c>
      <c r="G154" s="85">
        <v>0</v>
      </c>
      <c r="H154" s="85">
        <v>0</v>
      </c>
      <c r="I154" s="85">
        <v>0</v>
      </c>
      <c r="J154" s="85">
        <v>0</v>
      </c>
      <c r="K154" s="85">
        <v>0</v>
      </c>
      <c r="L154" s="85">
        <v>0</v>
      </c>
      <c r="M154" s="85">
        <v>0</v>
      </c>
      <c r="N154" s="85">
        <v>0</v>
      </c>
      <c r="O154" s="85">
        <v>0</v>
      </c>
      <c r="P154" s="86">
        <f t="shared" si="133"/>
        <v>2747.8</v>
      </c>
    </row>
    <row r="155" spans="1:16" s="70" customFormat="1" x14ac:dyDescent="0.3">
      <c r="A155" s="90" t="s">
        <v>85</v>
      </c>
      <c r="B155" s="85">
        <v>220.2</v>
      </c>
      <c r="C155" s="85">
        <f>B155*ТАРИФЫ!$G$16</f>
        <v>3001.3</v>
      </c>
      <c r="D155" s="85">
        <v>0</v>
      </c>
      <c r="E155" s="85">
        <v>0</v>
      </c>
      <c r="F155" s="85">
        <v>0</v>
      </c>
      <c r="G155" s="85">
        <v>0</v>
      </c>
      <c r="H155" s="85">
        <v>0</v>
      </c>
      <c r="I155" s="85">
        <v>0</v>
      </c>
      <c r="J155" s="85">
        <v>0</v>
      </c>
      <c r="K155" s="85">
        <v>0</v>
      </c>
      <c r="L155" s="85">
        <v>0</v>
      </c>
      <c r="M155" s="85">
        <v>0</v>
      </c>
      <c r="N155" s="85">
        <v>0</v>
      </c>
      <c r="O155" s="85">
        <v>0</v>
      </c>
      <c r="P155" s="86">
        <f t="shared" si="133"/>
        <v>3001.3</v>
      </c>
    </row>
    <row r="156" spans="1:16" x14ac:dyDescent="0.3">
      <c r="A156" s="107" t="s">
        <v>32</v>
      </c>
      <c r="B156" s="85">
        <f>B157+B158</f>
        <v>31.7</v>
      </c>
      <c r="C156" s="85">
        <f>C157+C158</f>
        <v>414</v>
      </c>
      <c r="D156" s="85">
        <v>0</v>
      </c>
      <c r="E156" s="85">
        <v>0</v>
      </c>
      <c r="F156" s="85">
        <v>0</v>
      </c>
      <c r="G156" s="85">
        <v>0</v>
      </c>
      <c r="H156" s="85">
        <v>0</v>
      </c>
      <c r="I156" s="85">
        <v>0</v>
      </c>
      <c r="J156" s="85">
        <v>0</v>
      </c>
      <c r="K156" s="85">
        <v>0</v>
      </c>
      <c r="L156" s="85">
        <v>0</v>
      </c>
      <c r="M156" s="85">
        <v>0</v>
      </c>
      <c r="N156" s="85">
        <v>0</v>
      </c>
      <c r="O156" s="85">
        <v>0</v>
      </c>
      <c r="P156" s="86">
        <f t="shared" si="133"/>
        <v>414</v>
      </c>
    </row>
    <row r="157" spans="1:16" x14ac:dyDescent="0.3">
      <c r="A157" s="90" t="s">
        <v>84</v>
      </c>
      <c r="B157" s="85">
        <v>15.9</v>
      </c>
      <c r="C157" s="85">
        <f>B157*ТАРИФЫ!$F$16</f>
        <v>198.6</v>
      </c>
      <c r="D157" s="85">
        <v>0</v>
      </c>
      <c r="E157" s="85">
        <v>0</v>
      </c>
      <c r="F157" s="85">
        <v>0</v>
      </c>
      <c r="G157" s="85">
        <v>0</v>
      </c>
      <c r="H157" s="85">
        <v>0</v>
      </c>
      <c r="I157" s="85">
        <v>0</v>
      </c>
      <c r="J157" s="85">
        <v>0</v>
      </c>
      <c r="K157" s="85">
        <v>0</v>
      </c>
      <c r="L157" s="85">
        <v>0</v>
      </c>
      <c r="M157" s="85">
        <v>0</v>
      </c>
      <c r="N157" s="85">
        <v>0</v>
      </c>
      <c r="O157" s="85">
        <v>0</v>
      </c>
      <c r="P157" s="86">
        <f t="shared" si="133"/>
        <v>198.6</v>
      </c>
    </row>
    <row r="158" spans="1:16" x14ac:dyDescent="0.3">
      <c r="A158" s="90" t="s">
        <v>85</v>
      </c>
      <c r="B158" s="85">
        <v>15.8</v>
      </c>
      <c r="C158" s="85">
        <f>B158*ТАРИФЫ!$G$16</f>
        <v>215.4</v>
      </c>
      <c r="D158" s="85">
        <v>0</v>
      </c>
      <c r="E158" s="85">
        <v>0</v>
      </c>
      <c r="F158" s="85">
        <v>0</v>
      </c>
      <c r="G158" s="85">
        <v>0</v>
      </c>
      <c r="H158" s="85">
        <v>0</v>
      </c>
      <c r="I158" s="85">
        <v>0</v>
      </c>
      <c r="J158" s="85">
        <v>0</v>
      </c>
      <c r="K158" s="85">
        <v>0</v>
      </c>
      <c r="L158" s="85">
        <v>0</v>
      </c>
      <c r="M158" s="85">
        <v>0</v>
      </c>
      <c r="N158" s="85">
        <v>0</v>
      </c>
      <c r="O158" s="85">
        <v>0</v>
      </c>
      <c r="P158" s="86">
        <f t="shared" si="133"/>
        <v>215.4</v>
      </c>
    </row>
    <row r="159" spans="1:16" x14ac:dyDescent="0.3">
      <c r="A159" s="107" t="s">
        <v>15</v>
      </c>
      <c r="B159" s="85">
        <f>B160+B161</f>
        <v>148.4</v>
      </c>
      <c r="C159" s="85">
        <f>C160+C161</f>
        <v>1938.1</v>
      </c>
      <c r="D159" s="85">
        <v>0</v>
      </c>
      <c r="E159" s="85">
        <v>0</v>
      </c>
      <c r="F159" s="85">
        <v>0</v>
      </c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6">
        <f t="shared" si="133"/>
        <v>1938.1</v>
      </c>
    </row>
    <row r="160" spans="1:16" x14ac:dyDescent="0.3">
      <c r="A160" s="90" t="s">
        <v>84</v>
      </c>
      <c r="B160" s="85">
        <v>74.2</v>
      </c>
      <c r="C160" s="85">
        <f>B160*ТАРИФЫ!$F$16</f>
        <v>926.8</v>
      </c>
      <c r="D160" s="85">
        <v>0</v>
      </c>
      <c r="E160" s="85">
        <v>0</v>
      </c>
      <c r="F160" s="85">
        <v>0</v>
      </c>
      <c r="G160" s="85">
        <v>0</v>
      </c>
      <c r="H160" s="85">
        <v>0</v>
      </c>
      <c r="I160" s="85">
        <v>0</v>
      </c>
      <c r="J160" s="85">
        <v>0</v>
      </c>
      <c r="K160" s="85">
        <v>0</v>
      </c>
      <c r="L160" s="85">
        <v>0</v>
      </c>
      <c r="M160" s="85">
        <v>0</v>
      </c>
      <c r="N160" s="85">
        <v>0</v>
      </c>
      <c r="O160" s="85">
        <v>0</v>
      </c>
      <c r="P160" s="86">
        <f t="shared" si="133"/>
        <v>926.8</v>
      </c>
    </row>
    <row r="161" spans="1:16" x14ac:dyDescent="0.3">
      <c r="A161" s="90" t="s">
        <v>85</v>
      </c>
      <c r="B161" s="85">
        <v>74.2</v>
      </c>
      <c r="C161" s="85">
        <f>B161*ТАРИФЫ!$G$16</f>
        <v>1011.3</v>
      </c>
      <c r="D161" s="85">
        <v>0</v>
      </c>
      <c r="E161" s="85">
        <v>0</v>
      </c>
      <c r="F161" s="85">
        <v>0</v>
      </c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6">
        <f t="shared" si="133"/>
        <v>1011.3</v>
      </c>
    </row>
    <row r="162" spans="1:16" x14ac:dyDescent="0.3">
      <c r="A162" s="107" t="s">
        <v>16</v>
      </c>
      <c r="B162" s="85">
        <f>B163+B164</f>
        <v>9.4</v>
      </c>
      <c r="C162" s="85">
        <f>C163+C164</f>
        <v>122.8</v>
      </c>
      <c r="D162" s="85">
        <v>0</v>
      </c>
      <c r="E162" s="85">
        <v>0</v>
      </c>
      <c r="F162" s="85">
        <v>0</v>
      </c>
      <c r="G162" s="85">
        <v>0</v>
      </c>
      <c r="H162" s="85">
        <v>0</v>
      </c>
      <c r="I162" s="85">
        <v>0</v>
      </c>
      <c r="J162" s="85">
        <v>0</v>
      </c>
      <c r="K162" s="85">
        <v>0</v>
      </c>
      <c r="L162" s="85">
        <v>0</v>
      </c>
      <c r="M162" s="85">
        <v>0</v>
      </c>
      <c r="N162" s="85">
        <v>0</v>
      </c>
      <c r="O162" s="85">
        <v>0</v>
      </c>
      <c r="P162" s="86">
        <f t="shared" si="133"/>
        <v>122.8</v>
      </c>
    </row>
    <row r="163" spans="1:16" x14ac:dyDescent="0.3">
      <c r="A163" s="90" t="s">
        <v>84</v>
      </c>
      <c r="B163" s="85">
        <v>4.7</v>
      </c>
      <c r="C163" s="85">
        <f>B163*ТАРИФЫ!$F$16</f>
        <v>58.7</v>
      </c>
      <c r="D163" s="85">
        <v>0</v>
      </c>
      <c r="E163" s="85">
        <v>0</v>
      </c>
      <c r="F163" s="85">
        <v>0</v>
      </c>
      <c r="G163" s="85">
        <v>0</v>
      </c>
      <c r="H163" s="85">
        <v>0</v>
      </c>
      <c r="I163" s="85">
        <v>0</v>
      </c>
      <c r="J163" s="85">
        <v>0</v>
      </c>
      <c r="K163" s="85">
        <v>0</v>
      </c>
      <c r="L163" s="85">
        <v>0</v>
      </c>
      <c r="M163" s="85">
        <v>0</v>
      </c>
      <c r="N163" s="85">
        <v>0</v>
      </c>
      <c r="O163" s="85">
        <v>0</v>
      </c>
      <c r="P163" s="86">
        <f t="shared" si="133"/>
        <v>58.7</v>
      </c>
    </row>
    <row r="164" spans="1:16" ht="19.5" thickBot="1" x14ac:dyDescent="0.35">
      <c r="A164" s="94" t="s">
        <v>85</v>
      </c>
      <c r="B164" s="88">
        <v>4.7</v>
      </c>
      <c r="C164" s="88">
        <f>B164*ТАРИФЫ!$G$16</f>
        <v>64.099999999999994</v>
      </c>
      <c r="D164" s="88">
        <v>0</v>
      </c>
      <c r="E164" s="88">
        <v>0</v>
      </c>
      <c r="F164" s="88">
        <v>0</v>
      </c>
      <c r="G164" s="88">
        <v>0</v>
      </c>
      <c r="H164" s="88">
        <v>0</v>
      </c>
      <c r="I164" s="88">
        <v>0</v>
      </c>
      <c r="J164" s="88">
        <v>0</v>
      </c>
      <c r="K164" s="88">
        <v>0</v>
      </c>
      <c r="L164" s="88">
        <v>0</v>
      </c>
      <c r="M164" s="88">
        <v>0</v>
      </c>
      <c r="N164" s="88">
        <v>0</v>
      </c>
      <c r="O164" s="88">
        <v>0</v>
      </c>
      <c r="P164" s="89">
        <f t="shared" si="133"/>
        <v>64.099999999999994</v>
      </c>
    </row>
    <row r="165" spans="1:16" ht="120" customHeight="1" x14ac:dyDescent="0.3">
      <c r="A165" s="108" t="s">
        <v>59</v>
      </c>
      <c r="B165" s="82">
        <v>14.2</v>
      </c>
      <c r="C165" s="82">
        <f>C166+C167</f>
        <v>94.8</v>
      </c>
      <c r="D165" s="82">
        <f>D166+D167</f>
        <v>463.2</v>
      </c>
      <c r="E165" s="82">
        <f>E166+E167</f>
        <v>8752.5</v>
      </c>
      <c r="F165" s="82">
        <v>0</v>
      </c>
      <c r="G165" s="82">
        <v>0</v>
      </c>
      <c r="H165" s="82">
        <v>0</v>
      </c>
      <c r="I165" s="82">
        <v>0</v>
      </c>
      <c r="J165" s="82">
        <v>0</v>
      </c>
      <c r="K165" s="82">
        <v>0</v>
      </c>
      <c r="L165" s="82">
        <f t="shared" ref="L165:L166" si="149">H165+J165</f>
        <v>0</v>
      </c>
      <c r="M165" s="82">
        <v>0</v>
      </c>
      <c r="N165" s="82">
        <v>0</v>
      </c>
      <c r="O165" s="82">
        <v>0</v>
      </c>
      <c r="P165" s="83">
        <f>C165+E165+G165+I165+K165+M165+O165</f>
        <v>8847.2999999999993</v>
      </c>
    </row>
    <row r="166" spans="1:16" x14ac:dyDescent="0.3">
      <c r="A166" s="90" t="s">
        <v>84</v>
      </c>
      <c r="B166" s="85">
        <v>4.2</v>
      </c>
      <c r="C166" s="85">
        <f>B166*ТАРИФЫ!$F$16</f>
        <v>52.5</v>
      </c>
      <c r="D166" s="85">
        <v>231.6</v>
      </c>
      <c r="E166" s="85">
        <f>D166*ТАРИФЫ!$F$4/1000</f>
        <v>4290.3999999999996</v>
      </c>
      <c r="F166" s="85">
        <v>0</v>
      </c>
      <c r="G166" s="85">
        <v>0</v>
      </c>
      <c r="H166" s="85">
        <v>0</v>
      </c>
      <c r="I166" s="85">
        <v>0</v>
      </c>
      <c r="J166" s="85">
        <v>0</v>
      </c>
      <c r="K166" s="85">
        <v>0</v>
      </c>
      <c r="L166" s="85">
        <f t="shared" si="149"/>
        <v>0</v>
      </c>
      <c r="M166" s="85">
        <v>0</v>
      </c>
      <c r="N166" s="85">
        <v>0</v>
      </c>
      <c r="O166" s="85">
        <v>0</v>
      </c>
      <c r="P166" s="86">
        <f>C166+E166+G166+I166+K166+M166+O166</f>
        <v>4342.8999999999996</v>
      </c>
    </row>
    <row r="167" spans="1:16" ht="19.5" thickBot="1" x14ac:dyDescent="0.35">
      <c r="A167" s="94" t="s">
        <v>85</v>
      </c>
      <c r="B167" s="88">
        <v>3.1</v>
      </c>
      <c r="C167" s="88">
        <f>B167*ТАРИФЫ!$G$16</f>
        <v>42.3</v>
      </c>
      <c r="D167" s="114">
        <v>231.6</v>
      </c>
      <c r="E167" s="88">
        <f>D167*ТАРИФЫ!$G$4/1000</f>
        <v>4462.1000000000004</v>
      </c>
      <c r="F167" s="88">
        <v>0</v>
      </c>
      <c r="G167" s="88">
        <v>0</v>
      </c>
      <c r="H167" s="88">
        <v>0</v>
      </c>
      <c r="I167" s="88">
        <v>0</v>
      </c>
      <c r="J167" s="88">
        <v>0</v>
      </c>
      <c r="K167" s="88">
        <v>0</v>
      </c>
      <c r="L167" s="88">
        <v>0</v>
      </c>
      <c r="M167" s="88">
        <v>0</v>
      </c>
      <c r="N167" s="88">
        <v>0</v>
      </c>
      <c r="O167" s="88">
        <v>0</v>
      </c>
      <c r="P167" s="89">
        <f>C167+E167+G167+I167+K167+M167+O167</f>
        <v>4504.3999999999996</v>
      </c>
    </row>
    <row r="168" spans="1:16" x14ac:dyDescent="0.3">
      <c r="A168" s="102" t="s">
        <v>19</v>
      </c>
      <c r="B168" s="92">
        <f>B169+B170</f>
        <v>2007.2</v>
      </c>
      <c r="C168" s="115">
        <f t="shared" ref="C168:L168" si="150">C169+C170</f>
        <v>26214</v>
      </c>
      <c r="D168" s="115">
        <f t="shared" si="150"/>
        <v>7981.9</v>
      </c>
      <c r="E168" s="115">
        <f>E169+E170</f>
        <v>199914.8</v>
      </c>
      <c r="F168" s="115">
        <f t="shared" si="150"/>
        <v>518.79999999999995</v>
      </c>
      <c r="G168" s="115">
        <f t="shared" si="150"/>
        <v>12371.8</v>
      </c>
      <c r="H168" s="115">
        <f t="shared" si="150"/>
        <v>8101.5</v>
      </c>
      <c r="I168" s="115">
        <f>I169+I170</f>
        <v>1203.8</v>
      </c>
      <c r="J168" s="115">
        <f t="shared" si="150"/>
        <v>15052.9</v>
      </c>
      <c r="K168" s="115">
        <f>K169+K170</f>
        <v>2245</v>
      </c>
      <c r="L168" s="115">
        <f t="shared" si="150"/>
        <v>23154.400000000001</v>
      </c>
      <c r="M168" s="115">
        <f>M169+M170</f>
        <v>5586.6</v>
      </c>
      <c r="N168" s="92">
        <f>N169+N170</f>
        <v>1196.3</v>
      </c>
      <c r="O168" s="92">
        <f>O169+O170</f>
        <v>734.2</v>
      </c>
      <c r="P168" s="92">
        <f>P169+P170</f>
        <v>248270.2</v>
      </c>
    </row>
    <row r="169" spans="1:16" x14ac:dyDescent="0.3">
      <c r="A169" s="103" t="s">
        <v>84</v>
      </c>
      <c r="B169" s="85">
        <f t="shared" ref="B169:E170" si="151">B16+B19+B79+B105+B109+B146+B150+B166</f>
        <v>1003.5</v>
      </c>
      <c r="C169" s="116">
        <f t="shared" si="151"/>
        <v>12533.7</v>
      </c>
      <c r="D169" s="116">
        <f t="shared" si="151"/>
        <v>3998.5</v>
      </c>
      <c r="E169" s="116">
        <f t="shared" si="151"/>
        <v>94739.3</v>
      </c>
      <c r="F169" s="116">
        <f t="shared" ref="F169:H170" si="152">F16+F19+F79+F105+F109+F146+F150+F166</f>
        <v>259.39999999999998</v>
      </c>
      <c r="G169" s="116">
        <f t="shared" si="152"/>
        <v>5724.3</v>
      </c>
      <c r="H169" s="116">
        <f t="shared" si="152"/>
        <v>4050.5</v>
      </c>
      <c r="I169" s="116">
        <f>I16+I19+I79+I105+I109+I146+I150+I166</f>
        <v>589.9</v>
      </c>
      <c r="J169" s="116">
        <f t="shared" ref="J169:P169" si="153">J16+J19+J79+J105+J109+J146+J150+J166</f>
        <v>7624.6</v>
      </c>
      <c r="K169" s="116">
        <f t="shared" si="153"/>
        <v>1113.2</v>
      </c>
      <c r="L169" s="116">
        <f t="shared" si="153"/>
        <v>11675.1</v>
      </c>
      <c r="M169" s="116">
        <f t="shared" si="153"/>
        <v>2772.3</v>
      </c>
      <c r="N169" s="85">
        <f t="shared" si="153"/>
        <v>698.6</v>
      </c>
      <c r="O169" s="85">
        <f>O16+O19+O79+O105+O109+O146+O150+O166</f>
        <v>421.7</v>
      </c>
      <c r="P169" s="85">
        <f t="shared" si="153"/>
        <v>117894.39999999999</v>
      </c>
    </row>
    <row r="170" spans="1:16" x14ac:dyDescent="0.3">
      <c r="A170" s="103" t="s">
        <v>85</v>
      </c>
      <c r="B170" s="85">
        <f t="shared" si="151"/>
        <v>1003.7</v>
      </c>
      <c r="C170" s="116">
        <f t="shared" si="151"/>
        <v>13680.3</v>
      </c>
      <c r="D170" s="116">
        <f t="shared" si="151"/>
        <v>3983.4</v>
      </c>
      <c r="E170" s="116">
        <f t="shared" si="151"/>
        <v>105175.5</v>
      </c>
      <c r="F170" s="116">
        <f t="shared" si="152"/>
        <v>259.39999999999998</v>
      </c>
      <c r="G170" s="116">
        <f t="shared" si="152"/>
        <v>6647.5</v>
      </c>
      <c r="H170" s="116">
        <f t="shared" si="152"/>
        <v>4051</v>
      </c>
      <c r="I170" s="116">
        <f>I17+I20+I80+I106+I110+I147+I151+I167</f>
        <v>613.9</v>
      </c>
      <c r="J170" s="116">
        <f>J17+J20+J80+J106+J110+J147+J151+J167</f>
        <v>7428.3</v>
      </c>
      <c r="K170" s="116">
        <f>K17+K20+K80+K106+K110+K147+K151+K167</f>
        <v>1131.8</v>
      </c>
      <c r="L170" s="116">
        <f>L17+L20+L80+L106+L110+L147+L151+L167</f>
        <v>11479.3</v>
      </c>
      <c r="M170" s="116">
        <f>M17+M20+M80+M106+M110+M147+M151+M167</f>
        <v>2814.3</v>
      </c>
      <c r="N170" s="85">
        <f>N17+N20+N80+N106+N110+N147+N151+N167</f>
        <v>497.7</v>
      </c>
      <c r="O170" s="85">
        <f>O17+O20+O80+O106+O110+O147+O151+O167</f>
        <v>312.5</v>
      </c>
      <c r="P170" s="85">
        <f>P17+P20+P80+P106+P110+P147+P151+P167</f>
        <v>130375.8</v>
      </c>
    </row>
    <row r="171" spans="1:16" x14ac:dyDescent="0.3">
      <c r="C171" s="117"/>
      <c r="D171" s="117"/>
      <c r="E171" s="117"/>
      <c r="F171" s="117"/>
      <c r="G171" s="117"/>
      <c r="H171" s="117"/>
      <c r="I171" s="117"/>
      <c r="J171" s="117"/>
      <c r="K171" s="117"/>
      <c r="L171" s="117"/>
      <c r="M171" s="117"/>
    </row>
    <row r="174" spans="1:16" x14ac:dyDescent="0.3">
      <c r="L174" s="75"/>
    </row>
  </sheetData>
  <autoFilter ref="A13:P170" xr:uid="{00000000-0009-0000-0000-000000000000}"/>
  <mergeCells count="32">
    <mergeCell ref="A65:P65"/>
    <mergeCell ref="J9:P9"/>
    <mergeCell ref="C11:C12"/>
    <mergeCell ref="B10:C10"/>
    <mergeCell ref="J10:K10"/>
    <mergeCell ref="L11:L12"/>
    <mergeCell ref="F11:F12"/>
    <mergeCell ref="L10:M10"/>
    <mergeCell ref="D11:D12"/>
    <mergeCell ref="P10:P12"/>
    <mergeCell ref="J11:J12"/>
    <mergeCell ref="D10:E10"/>
    <mergeCell ref="A7:P7"/>
    <mergeCell ref="A8:P8"/>
    <mergeCell ref="F10:I10"/>
    <mergeCell ref="A49:P49"/>
    <mergeCell ref="A21:P21"/>
    <mergeCell ref="A10:A12"/>
    <mergeCell ref="A14:P14"/>
    <mergeCell ref="N10:O10"/>
    <mergeCell ref="N11:N12"/>
    <mergeCell ref="O11:O12"/>
    <mergeCell ref="H11:H12"/>
    <mergeCell ref="A152:P152"/>
    <mergeCell ref="A115:P115"/>
    <mergeCell ref="A144:P144"/>
    <mergeCell ref="A91:P91"/>
    <mergeCell ref="A81:P81"/>
    <mergeCell ref="A107:P107"/>
    <mergeCell ref="A111:P111"/>
    <mergeCell ref="A148:P148"/>
    <mergeCell ref="A137:P137"/>
  </mergeCells>
  <phoneticPr fontId="5" type="noConversion"/>
  <printOptions horizontalCentered="1"/>
  <pageMargins left="0.59055118110236227" right="0.19685039370078741" top="0.19685039370078741" bottom="0.19685039370078741" header="0.11811023622047245" footer="0.11811023622047245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3"/>
  <sheetViews>
    <sheetView zoomScale="89" zoomScaleNormal="89" workbookViewId="0">
      <selection activeCell="J4" sqref="J4"/>
    </sheetView>
  </sheetViews>
  <sheetFormatPr defaultRowHeight="15" x14ac:dyDescent="0.25"/>
  <cols>
    <col min="1" max="1" width="5.140625" customWidth="1"/>
    <col min="2" max="2" width="21.42578125" customWidth="1"/>
    <col min="3" max="3" width="17.5703125" customWidth="1"/>
    <col min="4" max="7" width="13.28515625" customWidth="1"/>
    <col min="10" max="10" width="9.140625" customWidth="1"/>
    <col min="16" max="16" width="14.42578125" customWidth="1"/>
    <col min="18" max="18" width="12.28515625" bestFit="1" customWidth="1"/>
    <col min="20" max="20" width="12.28515625" bestFit="1" customWidth="1"/>
    <col min="23" max="23" width="11.42578125" customWidth="1"/>
    <col min="24" max="24" width="13.42578125" bestFit="1" customWidth="1"/>
    <col min="26" max="26" width="12.28515625" bestFit="1" customWidth="1"/>
  </cols>
  <sheetData>
    <row r="1" spans="1:18" ht="35.25" customHeight="1" x14ac:dyDescent="0.25">
      <c r="A1" s="170"/>
      <c r="B1" s="170"/>
      <c r="C1" s="170"/>
      <c r="D1" s="170"/>
      <c r="E1" s="170"/>
      <c r="F1" s="170"/>
      <c r="G1" s="170"/>
    </row>
    <row r="2" spans="1:18" ht="35.25" customHeight="1" thickBot="1" x14ac:dyDescent="0.3">
      <c r="A2" s="170" t="s">
        <v>90</v>
      </c>
      <c r="B2" s="170"/>
      <c r="C2" s="170"/>
      <c r="D2" s="170"/>
      <c r="E2" s="170"/>
      <c r="F2" s="170"/>
      <c r="G2" s="170"/>
    </row>
    <row r="3" spans="1:18" ht="29.25" customHeight="1" thickBot="1" x14ac:dyDescent="0.3">
      <c r="A3" s="26" t="s">
        <v>20</v>
      </c>
      <c r="B3" s="9" t="s">
        <v>21</v>
      </c>
      <c r="C3" s="9" t="s">
        <v>22</v>
      </c>
      <c r="D3" s="9" t="s">
        <v>88</v>
      </c>
      <c r="E3" s="9" t="s">
        <v>89</v>
      </c>
      <c r="F3" s="9" t="s">
        <v>86</v>
      </c>
      <c r="G3" s="9" t="s">
        <v>87</v>
      </c>
    </row>
    <row r="4" spans="1:18" ht="35.1" customHeight="1" x14ac:dyDescent="0.25">
      <c r="A4" s="171">
        <v>1</v>
      </c>
      <c r="B4" s="174" t="s">
        <v>23</v>
      </c>
      <c r="C4" s="27" t="s">
        <v>18</v>
      </c>
      <c r="D4" s="28">
        <v>15184.6</v>
      </c>
      <c r="E4" s="29">
        <v>15791.98</v>
      </c>
      <c r="F4" s="28">
        <f>SUM(D4*1.22)</f>
        <v>18525.21</v>
      </c>
      <c r="G4" s="30">
        <f>SUM(E4*1.22)</f>
        <v>19266.22</v>
      </c>
      <c r="I4">
        <v>1.04</v>
      </c>
      <c r="J4" s="1">
        <f>D4*1.04</f>
        <v>15791.98</v>
      </c>
    </row>
    <row r="5" spans="1:18" ht="35.1" customHeight="1" x14ac:dyDescent="0.25">
      <c r="A5" s="172"/>
      <c r="B5" s="175"/>
      <c r="C5" s="10" t="s">
        <v>16</v>
      </c>
      <c r="D5" s="11">
        <v>28575.27</v>
      </c>
      <c r="E5" s="5">
        <v>29718.28</v>
      </c>
      <c r="F5" s="11">
        <f t="shared" ref="F5:F23" si="0">SUM(D5*1.22)</f>
        <v>34861.83</v>
      </c>
      <c r="G5" s="31">
        <f t="shared" ref="G5:G23" si="1">SUM(E5*1.22)</f>
        <v>36256.300000000003</v>
      </c>
      <c r="I5">
        <v>1.04</v>
      </c>
      <c r="J5" s="1">
        <f t="shared" ref="J5:J19" si="2">D5*1.04</f>
        <v>29718.28</v>
      </c>
    </row>
    <row r="6" spans="1:18" ht="35.1" customHeight="1" x14ac:dyDescent="0.25">
      <c r="A6" s="172"/>
      <c r="B6" s="175"/>
      <c r="C6" s="10" t="s">
        <v>24</v>
      </c>
      <c r="D6" s="11">
        <v>33833.449999999997</v>
      </c>
      <c r="E6" s="5">
        <v>35186.79</v>
      </c>
      <c r="F6" s="11">
        <f t="shared" si="0"/>
        <v>41276.81</v>
      </c>
      <c r="G6" s="31">
        <f t="shared" si="1"/>
        <v>42927.88</v>
      </c>
      <c r="I6">
        <v>1.04</v>
      </c>
      <c r="J6" s="1">
        <f t="shared" si="2"/>
        <v>35186.79</v>
      </c>
    </row>
    <row r="7" spans="1:18" ht="35.1" customHeight="1" thickBot="1" x14ac:dyDescent="0.3">
      <c r="A7" s="173"/>
      <c r="B7" s="176"/>
      <c r="C7" s="12" t="s">
        <v>15</v>
      </c>
      <c r="D7" s="32">
        <v>28297.279999999999</v>
      </c>
      <c r="E7" s="33">
        <v>29429.17</v>
      </c>
      <c r="F7" s="32">
        <f t="shared" si="0"/>
        <v>34522.68</v>
      </c>
      <c r="G7" s="34">
        <f t="shared" si="1"/>
        <v>35903.589999999997</v>
      </c>
      <c r="I7">
        <v>1.04</v>
      </c>
      <c r="J7" s="1">
        <f t="shared" si="2"/>
        <v>29429.17</v>
      </c>
      <c r="P7" s="3"/>
      <c r="R7" s="3"/>
    </row>
    <row r="8" spans="1:18" ht="35.1" customHeight="1" x14ac:dyDescent="0.25">
      <c r="A8" s="164">
        <v>2</v>
      </c>
      <c r="B8" s="167" t="s">
        <v>25</v>
      </c>
      <c r="C8" s="35" t="s">
        <v>18</v>
      </c>
      <c r="D8" s="36">
        <v>104.11</v>
      </c>
      <c r="E8" s="37">
        <v>108.27</v>
      </c>
      <c r="F8" s="36">
        <f t="shared" si="0"/>
        <v>127.01</v>
      </c>
      <c r="G8" s="38">
        <f t="shared" si="1"/>
        <v>132.09</v>
      </c>
      <c r="I8">
        <v>1.04</v>
      </c>
      <c r="J8" s="1">
        <f t="shared" si="2"/>
        <v>108.27</v>
      </c>
    </row>
    <row r="9" spans="1:18" ht="35.1" customHeight="1" x14ac:dyDescent="0.25">
      <c r="A9" s="165"/>
      <c r="B9" s="168"/>
      <c r="C9" s="13" t="s">
        <v>16</v>
      </c>
      <c r="D9" s="14">
        <v>132</v>
      </c>
      <c r="E9" s="6">
        <v>137.28</v>
      </c>
      <c r="F9" s="14">
        <f>SUM(D9*1.22)</f>
        <v>161.04</v>
      </c>
      <c r="G9" s="39">
        <f t="shared" si="1"/>
        <v>167.48</v>
      </c>
      <c r="I9">
        <v>1.04</v>
      </c>
      <c r="J9" s="1">
        <f t="shared" si="2"/>
        <v>137.28</v>
      </c>
    </row>
    <row r="10" spans="1:18" ht="35.1" customHeight="1" x14ac:dyDescent="0.25">
      <c r="A10" s="165"/>
      <c r="B10" s="168"/>
      <c r="C10" s="13" t="s">
        <v>24</v>
      </c>
      <c r="D10" s="14">
        <v>104.11</v>
      </c>
      <c r="E10" s="6">
        <v>108.27</v>
      </c>
      <c r="F10" s="14">
        <f t="shared" si="0"/>
        <v>127.01</v>
      </c>
      <c r="G10" s="39">
        <f t="shared" si="1"/>
        <v>132.09</v>
      </c>
      <c r="I10">
        <v>1.04</v>
      </c>
      <c r="J10" s="1">
        <f t="shared" si="2"/>
        <v>108.27</v>
      </c>
    </row>
    <row r="11" spans="1:18" ht="35.1" customHeight="1" thickBot="1" x14ac:dyDescent="0.3">
      <c r="A11" s="166"/>
      <c r="B11" s="169"/>
      <c r="C11" s="15" t="s">
        <v>15</v>
      </c>
      <c r="D11" s="40">
        <v>185.88</v>
      </c>
      <c r="E11" s="41">
        <v>193.32</v>
      </c>
      <c r="F11" s="40">
        <f t="shared" si="0"/>
        <v>226.77</v>
      </c>
      <c r="G11" s="42">
        <f t="shared" si="1"/>
        <v>235.85</v>
      </c>
      <c r="I11">
        <v>1.04</v>
      </c>
      <c r="J11" s="1">
        <f t="shared" si="2"/>
        <v>193.32</v>
      </c>
    </row>
    <row r="12" spans="1:18" ht="35.1" customHeight="1" x14ac:dyDescent="0.25">
      <c r="A12" s="158">
        <v>3</v>
      </c>
      <c r="B12" s="161" t="s">
        <v>26</v>
      </c>
      <c r="C12" s="51" t="s">
        <v>18</v>
      </c>
      <c r="D12" s="52">
        <v>193.15</v>
      </c>
      <c r="E12" s="53">
        <v>200.88</v>
      </c>
      <c r="F12" s="52">
        <f t="shared" si="0"/>
        <v>235.64</v>
      </c>
      <c r="G12" s="54">
        <f t="shared" si="1"/>
        <v>245.07</v>
      </c>
      <c r="I12">
        <v>1.04</v>
      </c>
      <c r="J12" s="1">
        <f t="shared" si="2"/>
        <v>200.88</v>
      </c>
    </row>
    <row r="13" spans="1:18" ht="35.1" customHeight="1" x14ac:dyDescent="0.25">
      <c r="A13" s="159"/>
      <c r="B13" s="162"/>
      <c r="C13" s="16" t="s">
        <v>16</v>
      </c>
      <c r="D13" s="17">
        <v>39.270000000000003</v>
      </c>
      <c r="E13" s="18">
        <v>40.840000000000003</v>
      </c>
      <c r="F13" s="17">
        <f t="shared" si="0"/>
        <v>47.91</v>
      </c>
      <c r="G13" s="55">
        <f t="shared" si="1"/>
        <v>49.82</v>
      </c>
      <c r="I13">
        <v>1.04</v>
      </c>
      <c r="J13" s="1">
        <f t="shared" si="2"/>
        <v>40.840000000000003</v>
      </c>
    </row>
    <row r="14" spans="1:18" s="3" customFormat="1" ht="35.1" customHeight="1" x14ac:dyDescent="0.25">
      <c r="A14" s="159"/>
      <c r="B14" s="162"/>
      <c r="C14" s="68" t="s">
        <v>24</v>
      </c>
      <c r="D14" s="19">
        <v>150.79</v>
      </c>
      <c r="E14" s="18">
        <v>156.82</v>
      </c>
      <c r="F14" s="17">
        <f t="shared" si="0"/>
        <v>183.96</v>
      </c>
      <c r="G14" s="55">
        <f t="shared" si="1"/>
        <v>191.32</v>
      </c>
      <c r="H14" s="4"/>
      <c r="I14">
        <v>1.04</v>
      </c>
      <c r="J14" s="1">
        <f>D14*1.04</f>
        <v>156.82</v>
      </c>
    </row>
    <row r="15" spans="1:18" ht="35.1" customHeight="1" thickBot="1" x14ac:dyDescent="0.3">
      <c r="A15" s="160"/>
      <c r="B15" s="163"/>
      <c r="C15" s="56" t="s">
        <v>15</v>
      </c>
      <c r="D15" s="57">
        <v>207.66</v>
      </c>
      <c r="E15" s="58">
        <v>215.97</v>
      </c>
      <c r="F15" s="57">
        <f t="shared" si="0"/>
        <v>253.35</v>
      </c>
      <c r="G15" s="59">
        <f t="shared" si="1"/>
        <v>263.48</v>
      </c>
      <c r="H15" s="2"/>
      <c r="I15">
        <v>1.04</v>
      </c>
      <c r="J15" s="1">
        <f t="shared" si="2"/>
        <v>215.97</v>
      </c>
    </row>
    <row r="16" spans="1:18" ht="35.1" customHeight="1" x14ac:dyDescent="0.25">
      <c r="A16" s="152">
        <v>4</v>
      </c>
      <c r="B16" s="155" t="s">
        <v>27</v>
      </c>
      <c r="C16" s="43" t="s">
        <v>18</v>
      </c>
      <c r="D16" s="44">
        <v>10.24</v>
      </c>
      <c r="E16" s="45">
        <f>(D16*1.049)*1.04</f>
        <v>11.17</v>
      </c>
      <c r="F16" s="44">
        <f t="shared" si="0"/>
        <v>12.49</v>
      </c>
      <c r="G16" s="46">
        <f t="shared" si="1"/>
        <v>13.63</v>
      </c>
      <c r="I16">
        <v>1.04</v>
      </c>
      <c r="J16" s="1">
        <f t="shared" si="2"/>
        <v>10.65</v>
      </c>
    </row>
    <row r="17" spans="1:10" ht="35.1" customHeight="1" x14ac:dyDescent="0.25">
      <c r="A17" s="153"/>
      <c r="B17" s="156"/>
      <c r="C17" s="20" t="s">
        <v>16</v>
      </c>
      <c r="D17" s="21">
        <v>10.24</v>
      </c>
      <c r="E17" s="8">
        <f>(D17*1.049)*1.04</f>
        <v>11.17</v>
      </c>
      <c r="F17" s="21">
        <f t="shared" si="0"/>
        <v>12.49</v>
      </c>
      <c r="G17" s="47">
        <f t="shared" si="1"/>
        <v>13.63</v>
      </c>
      <c r="H17">
        <v>0</v>
      </c>
      <c r="I17">
        <v>1.04</v>
      </c>
      <c r="J17" s="1">
        <f t="shared" si="2"/>
        <v>10.65</v>
      </c>
    </row>
    <row r="18" spans="1:10" ht="35.1" customHeight="1" x14ac:dyDescent="0.25">
      <c r="A18" s="153"/>
      <c r="B18" s="156"/>
      <c r="C18" s="20" t="s">
        <v>24</v>
      </c>
      <c r="D18" s="21">
        <v>10.24</v>
      </c>
      <c r="E18" s="8">
        <f>(D18*1.049)*1.04</f>
        <v>11.17</v>
      </c>
      <c r="F18" s="21">
        <f t="shared" si="0"/>
        <v>12.49</v>
      </c>
      <c r="G18" s="47">
        <f t="shared" si="1"/>
        <v>13.63</v>
      </c>
      <c r="I18">
        <v>1.04</v>
      </c>
      <c r="J18" s="1">
        <f t="shared" si="2"/>
        <v>10.65</v>
      </c>
    </row>
    <row r="19" spans="1:10" ht="35.1" customHeight="1" thickBot="1" x14ac:dyDescent="0.3">
      <c r="A19" s="154"/>
      <c r="B19" s="157"/>
      <c r="C19" s="22" t="s">
        <v>15</v>
      </c>
      <c r="D19" s="48">
        <v>10.24</v>
      </c>
      <c r="E19" s="49">
        <f>(D19*1.049)*1.04</f>
        <v>11.17</v>
      </c>
      <c r="F19" s="48">
        <f t="shared" si="0"/>
        <v>12.49</v>
      </c>
      <c r="G19" s="50">
        <f t="shared" si="1"/>
        <v>13.63</v>
      </c>
      <c r="I19">
        <v>1.04</v>
      </c>
      <c r="J19" s="1">
        <f t="shared" si="2"/>
        <v>10.65</v>
      </c>
    </row>
    <row r="20" spans="1:10" ht="27.75" customHeight="1" x14ac:dyDescent="0.25">
      <c r="A20" s="146">
        <v>5</v>
      </c>
      <c r="B20" s="149" t="s">
        <v>31</v>
      </c>
      <c r="C20" s="60" t="s">
        <v>18</v>
      </c>
      <c r="D20" s="61">
        <v>603.4</v>
      </c>
      <c r="E20" s="62">
        <v>627.54</v>
      </c>
      <c r="F20" s="61">
        <f t="shared" si="0"/>
        <v>736.15</v>
      </c>
      <c r="G20" s="63">
        <f t="shared" si="1"/>
        <v>765.6</v>
      </c>
      <c r="I20">
        <v>1.04</v>
      </c>
      <c r="J20" s="1">
        <f>D20*1.04</f>
        <v>627.54</v>
      </c>
    </row>
    <row r="21" spans="1:10" ht="24.75" customHeight="1" x14ac:dyDescent="0.25">
      <c r="A21" s="147"/>
      <c r="B21" s="150"/>
      <c r="C21" s="23" t="s">
        <v>16</v>
      </c>
      <c r="D21" s="24">
        <v>603.4</v>
      </c>
      <c r="E21" s="7">
        <v>627.54</v>
      </c>
      <c r="F21" s="24">
        <f t="shared" si="0"/>
        <v>736.15</v>
      </c>
      <c r="G21" s="64">
        <f t="shared" si="1"/>
        <v>765.6</v>
      </c>
      <c r="I21">
        <v>1.04</v>
      </c>
      <c r="J21" s="1">
        <f>D21*1.04</f>
        <v>627.54</v>
      </c>
    </row>
    <row r="22" spans="1:10" ht="30" customHeight="1" x14ac:dyDescent="0.25">
      <c r="A22" s="147"/>
      <c r="B22" s="150"/>
      <c r="C22" s="23" t="s">
        <v>24</v>
      </c>
      <c r="D22" s="24">
        <v>603.4</v>
      </c>
      <c r="E22" s="7">
        <v>627.54</v>
      </c>
      <c r="F22" s="24">
        <f t="shared" si="0"/>
        <v>736.15</v>
      </c>
      <c r="G22" s="64">
        <f t="shared" si="1"/>
        <v>765.6</v>
      </c>
      <c r="I22">
        <v>1.04</v>
      </c>
      <c r="J22" s="1">
        <f>D22*1.04</f>
        <v>627.54</v>
      </c>
    </row>
    <row r="23" spans="1:10" ht="35.25" customHeight="1" thickBot="1" x14ac:dyDescent="0.3">
      <c r="A23" s="148"/>
      <c r="B23" s="151"/>
      <c r="C23" s="25" t="s">
        <v>15</v>
      </c>
      <c r="D23" s="65">
        <v>603.4</v>
      </c>
      <c r="E23" s="66">
        <v>627.54</v>
      </c>
      <c r="F23" s="65">
        <f t="shared" si="0"/>
        <v>736.15</v>
      </c>
      <c r="G23" s="67">
        <f t="shared" si="1"/>
        <v>765.6</v>
      </c>
      <c r="I23">
        <v>1.04</v>
      </c>
      <c r="J23" s="1">
        <f>D23*1.04</f>
        <v>627.54</v>
      </c>
    </row>
  </sheetData>
  <mergeCells count="12">
    <mergeCell ref="A8:A11"/>
    <mergeCell ref="B8:B11"/>
    <mergeCell ref="A1:G1"/>
    <mergeCell ref="A2:G2"/>
    <mergeCell ref="A4:A7"/>
    <mergeCell ref="B4:B7"/>
    <mergeCell ref="A20:A23"/>
    <mergeCell ref="B20:B23"/>
    <mergeCell ref="A16:A19"/>
    <mergeCell ref="B16:B19"/>
    <mergeCell ref="A12:A15"/>
    <mergeCell ref="B12:B15"/>
  </mergeCells>
  <phoneticPr fontId="5" type="noConversion"/>
  <printOptions horizontalCentered="1"/>
  <pageMargins left="0.31496062992125984" right="0.31496062992125984" top="0.47244094488188981" bottom="0.47244094488188981" header="0" footer="0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ЛИМИТЫ</vt:lpstr>
      <vt:lpstr>ТАРИФЫ</vt:lpstr>
      <vt:lpstr>ЛИМИТЫ!Заголовки_для_печати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Дмитрий Валерьевич</dc:creator>
  <cp:lastModifiedBy>User</cp:lastModifiedBy>
  <cp:lastPrinted>2026-08-25T05:41:43Z</cp:lastPrinted>
  <dcterms:created xsi:type="dcterms:W3CDTF">2016-11-22T02:25:12Z</dcterms:created>
  <dcterms:modified xsi:type="dcterms:W3CDTF">2026-08-25T05:43:14Z</dcterms:modified>
</cp:coreProperties>
</file>