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ДОХОДЫ  2026-2028" sheetId="3" r:id="rId1"/>
  </sheets>
  <definedNames>
    <definedName name="_xlnm._FilterDatabase" localSheetId="0" hidden="1">'ДОХОДЫ  2026-2028'!$A$11:$G$11</definedName>
    <definedName name="_xlnm.Print_Titles" localSheetId="0">'ДОХОДЫ  2026-2028'!$11:$11</definedName>
    <definedName name="_xlnm.Print_Area" localSheetId="0">'ДОХОДЫ  2026-2028'!$A$1:$F$340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0" i="3" l="1"/>
  <c r="G170" i="3"/>
  <c r="G160" i="3"/>
  <c r="D155" i="3"/>
  <c r="G155" i="3"/>
  <c r="G154" i="3" s="1"/>
  <c r="D113" i="3"/>
  <c r="D84" i="3"/>
  <c r="D61" i="3"/>
  <c r="G29" i="3"/>
  <c r="D29" i="3"/>
  <c r="G22" i="3"/>
  <c r="G17" i="3" s="1"/>
  <c r="G16" i="3" s="1"/>
  <c r="D22" i="3"/>
  <c r="G21" i="3"/>
  <c r="G81" i="3"/>
  <c r="G109" i="3"/>
  <c r="D120" i="3"/>
  <c r="G41" i="3"/>
  <c r="E200" i="3"/>
  <c r="F200" i="3"/>
  <c r="G200" i="3"/>
  <c r="E174" i="3"/>
  <c r="F174" i="3"/>
  <c r="G174" i="3"/>
  <c r="E169" i="3"/>
  <c r="F169" i="3"/>
  <c r="G169" i="3"/>
  <c r="E166" i="3"/>
  <c r="F166" i="3"/>
  <c r="G166" i="3"/>
  <c r="E154" i="3"/>
  <c r="F154" i="3"/>
  <c r="E151" i="3"/>
  <c r="F151" i="3"/>
  <c r="G151" i="3"/>
  <c r="E140" i="3"/>
  <c r="F140" i="3"/>
  <c r="G140" i="3"/>
  <c r="G128" i="3"/>
  <c r="G107" i="3"/>
  <c r="G104" i="3" s="1"/>
  <c r="G100" i="3" s="1"/>
  <c r="G60" i="3"/>
  <c r="G57" i="3"/>
  <c r="G43" i="3"/>
  <c r="G39" i="3"/>
  <c r="G37" i="3"/>
  <c r="G124" i="3" l="1"/>
  <c r="G123" i="3" s="1"/>
  <c r="G45" i="3"/>
  <c r="G36" i="3"/>
  <c r="G35" i="3" s="1"/>
  <c r="G305" i="3"/>
  <c r="D312" i="3"/>
  <c r="D304" i="3"/>
  <c r="D291" i="3"/>
  <c r="G244" i="3"/>
  <c r="D245" i="3"/>
  <c r="D140" i="3"/>
  <c r="D129" i="3"/>
  <c r="D44" i="3"/>
  <c r="D42" i="3"/>
  <c r="D40" i="3"/>
  <c r="D38" i="3"/>
  <c r="D34" i="3"/>
  <c r="D33" i="3"/>
  <c r="D32" i="3"/>
  <c r="D31" i="3"/>
  <c r="D30" i="3"/>
  <c r="D27" i="3"/>
  <c r="D23" i="3"/>
  <c r="F264" i="3"/>
  <c r="G264" i="3"/>
  <c r="G275" i="3"/>
  <c r="G274" i="3" s="1"/>
  <c r="G224" i="3"/>
  <c r="G223" i="3" s="1"/>
  <c r="G220" i="3" s="1"/>
  <c r="D224" i="3"/>
  <c r="D223" i="3" s="1"/>
  <c r="D18" i="3"/>
  <c r="G15" i="3" l="1"/>
  <c r="D17" i="3"/>
  <c r="G241" i="3"/>
  <c r="G240" i="3" s="1"/>
  <c r="D126" i="3"/>
  <c r="D91" i="3"/>
  <c r="G219" i="3" l="1"/>
  <c r="G218" i="3" s="1"/>
  <c r="G14" i="3" s="1"/>
  <c r="F256" i="3"/>
  <c r="E256" i="3"/>
  <c r="D256" i="3"/>
  <c r="F268" i="3"/>
  <c r="E268" i="3"/>
  <c r="D268" i="3"/>
  <c r="F275" i="3"/>
  <c r="E275" i="3"/>
  <c r="D275" i="3"/>
  <c r="D254" i="3"/>
  <c r="E254" i="3"/>
  <c r="F254" i="3"/>
  <c r="D51" i="3" l="1"/>
  <c r="E307" i="3" l="1"/>
  <c r="D307" i="3"/>
  <c r="F307" i="3"/>
  <c r="F17" i="3" l="1"/>
  <c r="E17" i="3"/>
  <c r="E335" i="3" l="1"/>
  <c r="D335" i="3"/>
  <c r="E331" i="3"/>
  <c r="D331" i="3"/>
  <c r="E329" i="3"/>
  <c r="D329" i="3"/>
  <c r="E327" i="3"/>
  <c r="D327" i="3"/>
  <c r="E325" i="3"/>
  <c r="D325" i="3"/>
  <c r="E323" i="3"/>
  <c r="D323" i="3"/>
  <c r="E320" i="3"/>
  <c r="D320" i="3"/>
  <c r="E318" i="3"/>
  <c r="D318" i="3"/>
  <c r="E316" i="3"/>
  <c r="D316" i="3"/>
  <c r="E306" i="3"/>
  <c r="D306" i="3"/>
  <c r="E274" i="3"/>
  <c r="D274" i="3"/>
  <c r="E272" i="3"/>
  <c r="D272" i="3"/>
  <c r="E270" i="3"/>
  <c r="D270" i="3"/>
  <c r="E266" i="3"/>
  <c r="D266" i="3"/>
  <c r="E264" i="3"/>
  <c r="D264" i="3"/>
  <c r="E260" i="3"/>
  <c r="D260" i="3"/>
  <c r="E258" i="3"/>
  <c r="D258" i="3"/>
  <c r="E252" i="3"/>
  <c r="D252" i="3"/>
  <c r="E250" i="3"/>
  <c r="D250" i="3"/>
  <c r="E248" i="3"/>
  <c r="D248" i="3"/>
  <c r="E246" i="3"/>
  <c r="D246" i="3"/>
  <c r="E244" i="3"/>
  <c r="D244" i="3"/>
  <c r="E242" i="3"/>
  <c r="D242" i="3"/>
  <c r="E238" i="3"/>
  <c r="D238" i="3"/>
  <c r="E224" i="3"/>
  <c r="E223" i="3" s="1"/>
  <c r="E221" i="3"/>
  <c r="D221" i="3"/>
  <c r="E216" i="3"/>
  <c r="E213" i="3" s="1"/>
  <c r="D216" i="3"/>
  <c r="D213" i="3" s="1"/>
  <c r="E211" i="3"/>
  <c r="D211" i="3"/>
  <c r="E209" i="3"/>
  <c r="D209" i="3"/>
  <c r="E207" i="3"/>
  <c r="D207" i="3"/>
  <c r="D200" i="3"/>
  <c r="E197" i="3"/>
  <c r="D197" i="3"/>
  <c r="E193" i="3"/>
  <c r="D193" i="3"/>
  <c r="E191" i="3"/>
  <c r="D191" i="3"/>
  <c r="E188" i="3"/>
  <c r="D188" i="3"/>
  <c r="E183" i="3"/>
  <c r="D183" i="3"/>
  <c r="E181" i="3"/>
  <c r="D181" i="3"/>
  <c r="E179" i="3"/>
  <c r="D179" i="3"/>
  <c r="E177" i="3"/>
  <c r="D177" i="3"/>
  <c r="D174" i="3"/>
  <c r="D169" i="3"/>
  <c r="D166" i="3"/>
  <c r="E160" i="3"/>
  <c r="D160" i="3"/>
  <c r="D154" i="3"/>
  <c r="D151" i="3"/>
  <c r="E148" i="3"/>
  <c r="D148" i="3"/>
  <c r="E134" i="3"/>
  <c r="D134" i="3"/>
  <c r="E131" i="3"/>
  <c r="D131" i="3"/>
  <c r="E128" i="3"/>
  <c r="D128" i="3"/>
  <c r="E125" i="3"/>
  <c r="D125" i="3"/>
  <c r="E119" i="3"/>
  <c r="E118" i="3" s="1"/>
  <c r="D119" i="3"/>
  <c r="D118" i="3" s="1"/>
  <c r="E110" i="3"/>
  <c r="D110" i="3"/>
  <c r="E107" i="3"/>
  <c r="E104" i="3" s="1"/>
  <c r="D107" i="3"/>
  <c r="D104" i="3" s="1"/>
  <c r="E102" i="3"/>
  <c r="E101" i="3" s="1"/>
  <c r="D102" i="3"/>
  <c r="D101" i="3" s="1"/>
  <c r="E97" i="3"/>
  <c r="E93" i="3" s="1"/>
  <c r="E92" i="3" s="1"/>
  <c r="D97" i="3"/>
  <c r="D93" i="3" s="1"/>
  <c r="D92" i="3" s="1"/>
  <c r="E90" i="3"/>
  <c r="E89" i="3" s="1"/>
  <c r="D90" i="3"/>
  <c r="D89" i="3" s="1"/>
  <c r="E87" i="3"/>
  <c r="D87" i="3"/>
  <c r="E85" i="3"/>
  <c r="D85" i="3"/>
  <c r="E83" i="3"/>
  <c r="D83" i="3"/>
  <c r="E77" i="3"/>
  <c r="D77" i="3"/>
  <c r="E73" i="3"/>
  <c r="D73" i="3"/>
  <c r="E70" i="3"/>
  <c r="D70" i="3"/>
  <c r="E68" i="3"/>
  <c r="D68" i="3"/>
  <c r="E65" i="3"/>
  <c r="D65" i="3"/>
  <c r="E62" i="3"/>
  <c r="D62" i="3"/>
  <c r="E60" i="3"/>
  <c r="D60" i="3"/>
  <c r="E57" i="3"/>
  <c r="D57" i="3"/>
  <c r="E51" i="3"/>
  <c r="E47" i="3"/>
  <c r="D47" i="3"/>
  <c r="E43" i="3"/>
  <c r="D43" i="3"/>
  <c r="E41" i="3"/>
  <c r="D41" i="3"/>
  <c r="E39" i="3"/>
  <c r="D39" i="3"/>
  <c r="E37" i="3"/>
  <c r="D37" i="3"/>
  <c r="E16" i="3"/>
  <c r="D16" i="3"/>
  <c r="D124" i="3" l="1"/>
  <c r="D67" i="3"/>
  <c r="E67" i="3"/>
  <c r="E64" i="3" s="1"/>
  <c r="D64" i="3"/>
  <c r="D241" i="3"/>
  <c r="D46" i="3"/>
  <c r="D45" i="3" s="1"/>
  <c r="D72" i="3"/>
  <c r="E72" i="3"/>
  <c r="E109" i="3"/>
  <c r="E176" i="3"/>
  <c r="D109" i="3"/>
  <c r="E36" i="3"/>
  <c r="E35" i="3" s="1"/>
  <c r="D36" i="3"/>
  <c r="D35" i="3" s="1"/>
  <c r="E305" i="3"/>
  <c r="D305" i="3"/>
  <c r="E220" i="3"/>
  <c r="D322" i="3"/>
  <c r="E241" i="3"/>
  <c r="D220" i="3"/>
  <c r="E206" i="3"/>
  <c r="D206" i="3"/>
  <c r="E186" i="3"/>
  <c r="D186" i="3"/>
  <c r="D176" i="3"/>
  <c r="E124" i="3"/>
  <c r="D100" i="3"/>
  <c r="E100" i="3"/>
  <c r="E82" i="3"/>
  <c r="E81" i="3" s="1"/>
  <c r="D82" i="3"/>
  <c r="D81" i="3" s="1"/>
  <c r="E46" i="3"/>
  <c r="E45" i="3" s="1"/>
  <c r="E322" i="3"/>
  <c r="D123" i="3" l="1"/>
  <c r="D342" i="3"/>
  <c r="E341" i="3"/>
  <c r="D341" i="3"/>
  <c r="D240" i="3"/>
  <c r="E240" i="3"/>
  <c r="E219" i="3"/>
  <c r="E218" i="3" s="1"/>
  <c r="D219" i="3"/>
  <c r="D218" i="3" s="1"/>
  <c r="E123" i="3"/>
  <c r="E15" i="3" s="1"/>
  <c r="F224" i="3"/>
  <c r="D15" i="3" l="1"/>
  <c r="E14" i="3"/>
  <c r="E342" i="3"/>
  <c r="E343" i="3" s="1"/>
  <c r="E344" i="3" s="1"/>
  <c r="D343" i="3"/>
  <c r="D344" i="3" s="1"/>
  <c r="D14" i="3"/>
  <c r="F177" i="3"/>
  <c r="F325" i="3" l="1"/>
  <c r="F320" i="3" l="1"/>
  <c r="F318" i="3"/>
  <c r="F316" i="3"/>
  <c r="F306" i="3"/>
  <c r="F266" i="3"/>
  <c r="F252" i="3"/>
  <c r="F51" i="3" l="1"/>
  <c r="F43" i="3"/>
  <c r="F242" i="3" l="1"/>
  <c r="F272" i="3"/>
  <c r="F250" i="3" l="1"/>
  <c r="F85" i="3"/>
  <c r="F323" i="3" l="1"/>
  <c r="F331" i="3" l="1"/>
  <c r="F244" i="3" l="1"/>
  <c r="F274" i="3" l="1"/>
  <c r="F335" i="3"/>
  <c r="F329" i="3"/>
  <c r="F327" i="3"/>
  <c r="F270" i="3"/>
  <c r="F260" i="3"/>
  <c r="F258" i="3"/>
  <c r="F248" i="3"/>
  <c r="F246" i="3"/>
  <c r="F238" i="3"/>
  <c r="F223" i="3"/>
  <c r="F221" i="3"/>
  <c r="F216" i="3"/>
  <c r="F213" i="3" s="1"/>
  <c r="F211" i="3"/>
  <c r="F209" i="3"/>
  <c r="F207" i="3"/>
  <c r="F197" i="3"/>
  <c r="F193" i="3"/>
  <c r="F191" i="3"/>
  <c r="F188" i="3"/>
  <c r="F183" i="3"/>
  <c r="F181" i="3"/>
  <c r="F179" i="3"/>
  <c r="F160" i="3"/>
  <c r="F148" i="3"/>
  <c r="F134" i="3"/>
  <c r="F131" i="3"/>
  <c r="F128" i="3"/>
  <c r="F125" i="3"/>
  <c r="F119" i="3"/>
  <c r="F118" i="3" s="1"/>
  <c r="F110" i="3"/>
  <c r="F107" i="3"/>
  <c r="F104" i="3" s="1"/>
  <c r="F102" i="3"/>
  <c r="F101" i="3" s="1"/>
  <c r="F97" i="3"/>
  <c r="F93" i="3" s="1"/>
  <c r="F92" i="3" s="1"/>
  <c r="F90" i="3"/>
  <c r="F89" i="3" s="1"/>
  <c r="F87" i="3"/>
  <c r="F83" i="3"/>
  <c r="F77" i="3"/>
  <c r="F73" i="3"/>
  <c r="F70" i="3"/>
  <c r="F68" i="3"/>
  <c r="F65" i="3"/>
  <c r="F62" i="3"/>
  <c r="F60" i="3"/>
  <c r="F57" i="3"/>
  <c r="F47" i="3"/>
  <c r="F41" i="3"/>
  <c r="F39" i="3"/>
  <c r="F37" i="3"/>
  <c r="F241" i="3" l="1"/>
  <c r="F322" i="3"/>
  <c r="F36" i="3"/>
  <c r="F35" i="3" s="1"/>
  <c r="F16" i="3"/>
  <c r="F82" i="3"/>
  <c r="F81" i="3" s="1"/>
  <c r="F206" i="3"/>
  <c r="F72" i="3"/>
  <c r="F46" i="3"/>
  <c r="F45" i="3" s="1"/>
  <c r="F67" i="3"/>
  <c r="F64" i="3" s="1"/>
  <c r="F109" i="3"/>
  <c r="F100" i="3"/>
  <c r="F124" i="3"/>
  <c r="F220" i="3"/>
  <c r="F305" i="3"/>
  <c r="F186" i="3"/>
  <c r="F176" i="3"/>
  <c r="F341" i="3" l="1"/>
  <c r="F240" i="3"/>
  <c r="F219" i="3"/>
  <c r="F218" i="3" s="1"/>
  <c r="F123" i="3"/>
  <c r="F15" i="3" s="1"/>
  <c r="F14" i="3" l="1"/>
  <c r="F12" i="3" s="1"/>
  <c r="F342" i="3"/>
  <c r="F343" i="3" s="1"/>
  <c r="F344" i="3" s="1"/>
  <c r="D12" i="3"/>
  <c r="E12" i="3"/>
</calcChain>
</file>

<file path=xl/sharedStrings.xml><?xml version="1.0" encoding="utf-8"?>
<sst xmlns="http://schemas.openxmlformats.org/spreadsheetml/2006/main" count="702" uniqueCount="643">
  <si>
    <t>Поступления доходов в бюджет</t>
  </si>
  <si>
    <t>Код бюджетной классификации</t>
  </si>
  <si>
    <t>Наименование доходов</t>
  </si>
  <si>
    <t>Целевая статья  (МБТ)</t>
  </si>
  <si>
    <t>ИТОГО</t>
  </si>
  <si>
    <t xml:space="preserve">Дефицит </t>
  </si>
  <si>
    <t>ВСЕГО ДОХОДОВ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</si>
  <si>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</si>
  <si>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</si>
  <si>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</si>
  <si>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</si>
  <si>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</si>
  <si>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</si>
  <si>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</si>
  <si>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1 01 02020 01 0000 110</t>
  </si>
  <si>
    <t>1 01 02030 01 0000 110</t>
  </si>
  <si>
    <t>1 01 02040 01 0000 110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</si>
  <si>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</si>
  <si>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1 01 02050 01 0000 110</t>
  </si>
  <si>
    <t>1 01 02060 01 0000 110</t>
  </si>
  <si>
    <t>Налог на доходы физических лиц в отношении доходов в виде процентов, полученных по вкладам (остаткам на счетах) в банках, находящихся на территории Российской Федерации</t>
  </si>
  <si>
    <t>1 01 02070 01 0000 110</t>
  </si>
  <si>
    <t>Налог на доходы физических лиц в отношении доходов в виде процента (купона, дисконта), получаемых по обращающимся облигациям российских организаций, номинированным в рублях и эмитированным после 1 января 2017 года, а также доходов в виде суммы процентов по государственным казначейским обязательствам, облигациям и другим государственным ценным бумагам бывшего СССР, государств - участников Союзного государства</t>
  </si>
  <si>
    <t>1 01 02080 01 0000 110</t>
  </si>
  <si>
    <t>1 03 00000 00 0000 000</t>
  </si>
  <si>
    <t xml:space="preserve">НАЛОГИ НА ТОВАРЫ (РАБОТЫ, УСЛУГИ), РЕАЛИЗУЕМЫЕ НА ТЕРРИТОРИИ РОССИЙСКОЙ ФЕДЕРАЦИИ 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</si>
  <si>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</si>
  <si>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</si>
  <si>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</si>
  <si>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</si>
  <si>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</si>
  <si>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</si>
  <si>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1 03 02240 01 0000 110
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</si>
  <si>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</si>
  <si>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1 03 02241 01 0000 110
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</si>
  <si>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</si>
  <si>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</si>
  <si>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</si>
  <si>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</si>
  <si>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</si>
  <si>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</si>
  <si>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</si>
  <si>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</si>
  <si>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</si>
  <si>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</si>
  <si>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</si>
  <si>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</si>
  <si>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</si>
  <si>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1 05 01010 01 0000 110</t>
  </si>
  <si>
    <t>Налог, взимаемый с налогоплательщиков, выбравших в качестве объекта налогообложения доходы</t>
  </si>
  <si>
    <t>1 05 01011 01 0000 110</t>
  </si>
  <si>
    <t>1 05 01012 01 0000 110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</si>
  <si>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</si>
  <si>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</si>
  <si>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</si>
  <si>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</si>
  <si>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</si>
  <si>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1 05 01022 01 0000 110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</si>
  <si>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</si>
  <si>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1 05 01030 01 0000 110</t>
  </si>
  <si>
    <t>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</t>
  </si>
  <si>
    <t>1 05 01050 01 0000 110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</si>
  <si>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</si>
  <si>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Минимальный налог, зачисляемый в бюджеты субъектов Российской Федерации</t>
  </si>
  <si>
    <t>1 05 02000 02 0000 110</t>
  </si>
  <si>
    <t>Единый налог на вмененный доход для отдельных видов деятельности</t>
  </si>
  <si>
    <t>1 05 02010 02 0000 110</t>
  </si>
  <si>
    <t>1 05 02020 02 0000 110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</si>
  <si>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</si>
  <si>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</si>
  <si>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</si>
  <si>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</si>
  <si>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</si>
  <si>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</si>
  <si>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</si>
  <si>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</si>
  <si>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1 06 06000 00 0000 110</t>
  </si>
  <si>
    <t>Земельный налог</t>
  </si>
  <si>
    <t>1 06 06030 00 0000 110</t>
  </si>
  <si>
    <t>Земельный налог с организаций</t>
  </si>
  <si>
    <t>1 06 06040 00 0000 110</t>
  </si>
  <si>
    <t>Земельный налог с физических лиц</t>
  </si>
  <si>
    <t>1 08 00000 00 0000 000</t>
  </si>
  <si>
    <t>ГОСУДАРСТВЕННАЯ ПОШЛИНА</t>
  </si>
  <si>
    <t>1 08 03000 01 0000 110</t>
  </si>
  <si>
    <t>Государственная пошлина по делам, рассматриваемым в судах общей юрисдикции, мировыми судьями</t>
  </si>
  <si>
    <t>1 08 03010 01 0000 110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</si>
  <si>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</si>
  <si>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1 08 04000 01 0000 110</t>
  </si>
  <si>
    <t>Государственная пошлина за совершение нотариальных действий (за исключением действий, свершаемых консульскими учреждениями Российской Федерации)</t>
  </si>
  <si>
    <t>1 08 04020 01 01 0000 110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</si>
  <si>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</si>
  <si>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1 08 07000 01 0000 110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</si>
  <si>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</si>
  <si>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1 08 07150 01 0000 110</t>
  </si>
  <si>
    <t>Государственная пошлина за выдачу разрешения на установку рекламной конструкции</t>
  </si>
  <si>
    <t>1 08 07170 01 0000 110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</si>
  <si>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</si>
  <si>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1 08 07173 01 0000 110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</si>
  <si>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</si>
  <si>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</si>
  <si>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</si>
  <si>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</si>
  <si>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</si>
  <si>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</si>
  <si>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</si>
  <si>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1 11 05070 00 0000 120</t>
  </si>
  <si>
    <t>1 11 09000 00 0000 000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</si>
  <si>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</si>
  <si>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</si>
  <si>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</si>
  <si>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1 12 00000 00 0000 000</t>
  </si>
  <si>
    <t>ПЛАТЕЖИ ПРИ ПОЛЬЗОВАНИИ ПРИРОДНЫМИ РЕСУРСАМИ</t>
  </si>
  <si>
    <t>1 12 01000 01 0000 120</t>
  </si>
  <si>
    <t>Плата за негативное воздействие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</si>
  <si>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</si>
  <si>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</si>
  <si>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1 12 01020 01 0000 120</t>
  </si>
  <si>
    <t>Плата за выбросы загрязняющих веществ в атмосферный воздух передвижными объектами</t>
  </si>
  <si>
    <t>1 12 01030 01 000 120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</si>
  <si>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</si>
  <si>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</si>
  <si>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</si>
  <si>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</si>
  <si>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>Плата за размещение отходов производства</t>
  </si>
  <si>
    <t>1 12 01042 01 0000 120</t>
  </si>
  <si>
    <t>Плата за размещение твердых коммунальных отходов</t>
  </si>
  <si>
    <t>1 13 00000 00 0000 000</t>
  </si>
  <si>
    <t>1 13 01000 00 0000 130</t>
  </si>
  <si>
    <t>Доходы от оказания платных услуг (работ)</t>
  </si>
  <si>
    <t>1 13 01990 000 0000 130</t>
  </si>
  <si>
    <t xml:space="preserve">Прочие доходы от оказания платных услуг (работ) </t>
  </si>
  <si>
    <t>1 13 02000 00 0000 130</t>
  </si>
  <si>
    <t xml:space="preserve">Доходы от компенсации затрат государства 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</si>
  <si>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</si>
  <si>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</si>
  <si>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1 13 02990 00 0000 130</t>
  </si>
  <si>
    <t>Прочие доходы от компенсации затрат государства</t>
  </si>
  <si>
    <t>1 14 00000 00 0000 000</t>
  </si>
  <si>
    <t>ДОХОДЫ ОТ ПРОДАЖИ МАТЕРИАЛЬНЫХ И НЕМАТЕРИАЛЬНЫХ АКТИВОВ</t>
  </si>
  <si>
    <t>1 14 02000 00 0000 000</t>
  </si>
  <si>
    <t>1 14 02048 04 0000 410</t>
  </si>
  <si>
    <t>Доходы от реализации недвижимого имущества бюджетных, автономных учреждений, находящегося в собственности городских округов, в части реализации основных средств</t>
  </si>
  <si>
    <t>1 14 02040 04 0000 440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</si>
  <si>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</si>
  <si>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1 14 02042 04 0000 440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</si>
  <si>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</si>
  <si>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1 14 02043 04 0000 440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</si>
  <si>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</si>
  <si>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1 14 06000 00 0000 430</t>
  </si>
  <si>
    <t>Доходы от продажи земельных участков, находящихся в государственной и муниципальной собственности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</si>
  <si>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</si>
  <si>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</si>
  <si>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1 14 06020 00 0000 430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</si>
  <si>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</si>
  <si>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</si>
  <si>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</si>
  <si>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1 16 00000 00 0000 000</t>
  </si>
  <si>
    <t>ШТРАФЫ, САНКЦИИ, ВОЗМЕЩЕНИЕ УЩЕРБА</t>
  </si>
  <si>
    <t>1 16 01000 01 0000 140</t>
  </si>
  <si>
    <t>Административные штрафы, установленные Кодексом Российской Федерации об административных правонарушениях</t>
  </si>
  <si>
    <t>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</si>
  <si>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</si>
  <si>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</si>
  <si>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</si>
  <si>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1 16 01054 01 0000 140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</si>
  <si>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</si>
  <si>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</si>
  <si>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</si>
  <si>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</si>
  <si>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</si>
  <si>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1 16 01064 01 0000 140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</si>
  <si>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</t>
  </si>
  <si>
    <t>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</si>
  <si>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</si>
  <si>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</si>
  <si>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</si>
  <si>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</si>
  <si>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</si>
  <si>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</si>
  <si>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</si>
  <si>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</si>
  <si>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</si>
  <si>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</si>
  <si>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</si>
  <si>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</si>
  <si>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</si>
  <si>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1 16 01093 01 0000 140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</si>
  <si>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</si>
  <si>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1 16 01094 01 0000 140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</si>
  <si>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выявленные должностными лицами органов муниципального контроля</t>
  </si>
  <si>
    <t>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</si>
  <si>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</si>
  <si>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1 16 01103 01 0000 140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</si>
  <si>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</si>
  <si>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1 16 01104 01 0000 140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</si>
  <si>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выявленные должностными лицами органов муниципального контроля</t>
  </si>
  <si>
    <t>1 16 01110 01 0000 140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</si>
  <si>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</si>
  <si>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1 16 01113 01 0000 140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</si>
  <si>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</si>
  <si>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1 16 01114 01 0000 140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</si>
  <si>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выявленные должностными лицами органов муниципального контроля</t>
  </si>
  <si>
    <t>1 16 01120 01 0000 140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</si>
  <si>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</si>
  <si>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1 16 01123 01 0000 140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</si>
  <si>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</si>
  <si>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</si>
  <si>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</si>
  <si>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1 16 01133 01 0000 140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</si>
  <si>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</si>
  <si>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</si>
  <si>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выявленные должностными лицами органов муниципального контроля</t>
  </si>
  <si>
    <t>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</si>
  <si>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</si>
  <si>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</si>
  <si>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</si>
  <si>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1 16 01144 01 0000 140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</si>
  <si>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выявленные должностными лицами органов муниципального контроля</t>
  </si>
  <si>
    <t>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</si>
  <si>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</si>
  <si>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</si>
  <si>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</si>
  <si>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1 16 01154 01 0000 140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</si>
  <si>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</si>
  <si>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1 16 01157 01 0000 140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</si>
  <si>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</si>
  <si>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1 16 01160 01 0000 140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</si>
  <si>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</t>
  </si>
  <si>
    <t>1 16 01163 01 0000 140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</si>
  <si>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</si>
  <si>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</si>
  <si>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</si>
  <si>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</si>
  <si>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</si>
  <si>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1 16 01174 01 0000 140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</si>
  <si>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выявленные должностными лицами органов муниципального контроля</t>
  </si>
  <si>
    <t>1 16 01180 01 0000 140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</si>
  <si>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</si>
  <si>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1 16 01183 01 0000 140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</si>
  <si>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</si>
  <si>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1 16 01184 01 0000 140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</si>
  <si>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выявленные должностными лицами органов муниципального контроля</t>
  </si>
  <si>
    <t>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</si>
  <si>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</si>
  <si>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</si>
  <si>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</si>
  <si>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1 16 01194 01 0000 140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</si>
  <si>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</si>
  <si>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</si>
  <si>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</si>
  <si>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</si>
  <si>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</si>
  <si>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</si>
  <si>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</si>
  <si>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1 16 01210 01 0000 140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</si>
  <si>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</si>
  <si>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1 16 01213 01 0000 140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</si>
  <si>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</si>
  <si>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1 16 02000 02 0000 140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</si>
  <si>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</si>
  <si>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</si>
  <si>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</si>
  <si>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1 16 07000 01 0000 140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</si>
  <si>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</si>
  <si>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</si>
  <si>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</si>
  <si>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1 16 07030 00 0000 140</t>
  </si>
  <si>
    <t>Штрафы, неустойки, пени, уплаченные в соответствии с договором аренды лесного участка или договором купли-продажи лесных насаждений в случае неисполнения или ненадлежащего исполнения обязательств перед государственным (муниципальным) органом, казенным учреждением</t>
  </si>
  <si>
    <t>1 16 07030 04 0000 140</t>
  </si>
  <si>
    <t>Штрафы, неустойки, пени, уплаченные в соответствии с договором аренды лесного участка или договором купли-продажи лесных насаждений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</si>
  <si>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1 16 07040 00 0000 140</t>
  </si>
  <si>
    <t>Штрафы, неустойки, пени, уплаченные в соответствии с договором водопользования в случае неисполнения или ненадлежащего исполнения обязательств перед государственным (муниципальным) органом, казенным учреждением</t>
  </si>
  <si>
    <t>1 16 07040 04 0000 140</t>
  </si>
  <si>
    <t>Штрафы, неустойки, пени, уплаченные в соответствии с договором водопользования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</si>
  <si>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</si>
  <si>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</si>
  <si>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1 16 07090 04 0000 140</t>
  </si>
  <si>
    <t>1 16 09040 04 0000 140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</si>
  <si>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</si>
  <si>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>1 16 10000 00 0000 140</t>
  </si>
  <si>
    <t>Платежи в целях возмещения причиненного ущерба (убытков)</t>
  </si>
  <si>
    <t>1 16 10030 04 0000 140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</si>
  <si>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</si>
  <si>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1 16 10031 04 0000 140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</si>
  <si>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</si>
  <si>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1 16 10032 04 0000 140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</si>
  <si>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</si>
  <si>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1 16 10060 00 0000 140</t>
  </si>
  <si>
    <t>Платежи в целях возмещения убытков, причиненных уклонением от заключения муниципального контракта</t>
  </si>
  <si>
    <t>1 16 10061 04 0000 140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</si>
  <si>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 (за исключением муниципального контракта, финансируемого за счет средств муниципального дорожного фонда)</t>
  </si>
  <si>
    <t>1 16 10080 00 0000 140</t>
  </si>
  <si>
    <t>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</si>
  <si>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1 16 10082 04 0000 140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</si>
  <si>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</si>
  <si>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t>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</si>
  <si>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</si>
  <si>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</si>
  <si>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</si>
  <si>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1 16 10123 01 0000 140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</si>
  <si>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</si>
  <si>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1 16 10129 01 0000 140
</t>
  </si>
  <si>
    <t>1 16 11000 01 0000 140</t>
  </si>
  <si>
    <t>Платежи, уплачиваемые в целях возмещения вреда</t>
  </si>
  <si>
    <t>1 16 11030 01 0000 140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</si>
  <si>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на особо охраняемых природных территориях местного значения</t>
  </si>
  <si>
    <t>1 16 11050 01 0000 140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</si>
  <si>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</si>
  <si>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1 16 11060 01 0000 140</t>
  </si>
  <si>
    <t>Платежи, уплачиваемые в целях возмещения вреда, причиняемого автомобильным дорогам</t>
  </si>
  <si>
    <t>1 16 11063 01 0000 140</t>
  </si>
  <si>
    <t>Платежи, уплачиваемые в целях возмещения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(или) крупногабаритных грузов</t>
  </si>
  <si>
    <t>1 16 11064 01 0000 140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</si>
  <si>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</si>
  <si>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1 17 00000 00 0000 000</t>
  </si>
  <si>
    <t>ПРОЧИЕ НЕНАЛОГОВЫЕ ДОХОДЫ</t>
  </si>
  <si>
    <t>1 17 01000 00 0000 180</t>
  </si>
  <si>
    <t>Невыясненные поступления</t>
  </si>
  <si>
    <t>1 17 01040 04 0000 180</t>
  </si>
  <si>
    <t>Невыясненные поступления, зачисляемые в бюджеты городских округов</t>
  </si>
  <si>
    <t>1 17 05000 00 0000 180</t>
  </si>
  <si>
    <t>Прочие неналоговые доходы</t>
  </si>
  <si>
    <t>1 17 14000 00 0000 150</t>
  </si>
  <si>
    <t>Средства самообложения граждан</t>
  </si>
  <si>
    <t>1 17 14020 04 0000 150</t>
  </si>
  <si>
    <t>Средства самообложения граждан, зачисляемые в бюджеты городских округов</t>
  </si>
  <si>
    <t>1 18 00000 00 0000 000</t>
  </si>
  <si>
    <t>ПОСТУПЛЕНИЯ (ПЕРЕЧИСЛЕНИЯ) ПО УРЕГУЛИРОВАНИЮ РАСЧЕТОВ МЕЖДУ БЮДЖЕТАМИ БЮДЖЕТНОЙ СИСТЕМЫ РОССИЙСКОЙ ФЕДЕРАЦИИ</t>
  </si>
  <si>
    <t>1 18 01410 04 0000 150</t>
  </si>
  <si>
    <t>Поступления в бюджеты городских округов по решениям о взыскании средств из иных бюджетов бюджетной системы Российской Федерации</t>
  </si>
  <si>
    <t>1 18 01420 04 0000 150</t>
  </si>
  <si>
    <t>Перечисления из бюджетов городских округов по решениям о взыскании средств, предоставленных из иных бюджетов бюджетной системы Российской Федерации</t>
  </si>
  <si>
    <t>1 18 02000 00 0000 150</t>
  </si>
  <si>
    <t>Поступления в бюджеты (перечисления из бюджета) по урегулированию расчетов между бюджетами бюджетной системы Российской Федерации по распределенным доходам</t>
  </si>
  <si>
    <t>1 18 02400 04 0000 150</t>
  </si>
  <si>
    <t>Поступления в бюджеты городских округов (перечисления из бюджетов городских округов) по урегулированию расчетов между бюджетами бюджетной системы Российской Федерации по распределенным доходам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</si>
  <si>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</si>
  <si>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</si>
  <si>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</si>
  <si>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</si>
  <si>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</si>
  <si>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</si>
  <si>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</si>
  <si>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</si>
  <si>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2 02 15002 00 0000 150</t>
  </si>
  <si>
    <t>Дотации бюджетам на поддержку мер по обеспечению сбалансированности бюджетов</t>
  </si>
  <si>
    <t>2 02 19999 00 0000 151</t>
  </si>
  <si>
    <t>Прочие дотации</t>
  </si>
  <si>
    <t>2 02 19999 04 0000 151</t>
  </si>
  <si>
    <t>Прочие дотации бюджетам городских округов</t>
  </si>
  <si>
    <t>2 02 20000 00 0000 150</t>
  </si>
  <si>
    <t>2 02 25097 00 0000 150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</si>
  <si>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</si>
  <si>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2 02 25169 00 0000 150
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</si>
  <si>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</si>
  <si>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02 3 E1 51690</t>
  </si>
  <si>
    <t xml:space="preserve">2 02 25304 00 0000 150
</t>
  </si>
  <si>
    <t>R3040</t>
  </si>
  <si>
    <t>2 02 25497 00 0000 150</t>
  </si>
  <si>
    <t>Субсидии бюджетам на реализацию мероприятий по обеспечению жильем молодых семей</t>
  </si>
  <si>
    <t>R4970</t>
  </si>
  <si>
    <t>2 02 25576 00 0000 150</t>
  </si>
  <si>
    <t>Субсидии бюджетам на обеспечение комплексного развития сельских территорий</t>
  </si>
  <si>
    <t>R5760</t>
  </si>
  <si>
    <t>2 02 29999 00 0000 150</t>
  </si>
  <si>
    <t>Прочие субсидии</t>
  </si>
  <si>
    <t>73П08</t>
  </si>
  <si>
    <t xml:space="preserve"> 2 02 30000 00 0000 150</t>
  </si>
  <si>
    <t xml:space="preserve">Субвенции бюджетам бюджетной системы Российской Федерации 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</si>
  <si>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</si>
  <si>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</si>
  <si>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</si>
  <si>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</si>
  <si>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2 02 35930 00 0000 150</t>
  </si>
  <si>
    <t>Субвенции бюджетам на государственную регистрацию актов гражданского состояния</t>
  </si>
  <si>
    <t>2 02 36900 00 0000 150</t>
  </si>
  <si>
    <t>Единая субвенция местным бюджетам из бюджета субъекта  Российской Федерации</t>
  </si>
  <si>
    <t>2 02 40000 00 0000 150</t>
  </si>
  <si>
    <t xml:space="preserve">Иные межбюджетные трансферты </t>
  </si>
  <si>
    <t>2 02 45303 00 0000 150</t>
  </si>
  <si>
    <t>2 02 45505 00 0000 150</t>
  </si>
  <si>
    <t>Межбюджетные трансферты, передаваемые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</si>
  <si>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2 02 49999 00 0000 150</t>
  </si>
  <si>
    <t>2 03 04099 04 0000 150</t>
  </si>
  <si>
    <t>Прочие безвозмездные поступления от государственных (муниципальных) организаций в бюджеты городских округов на благоустройство территорий городских округов, в том числе снос строений и сооружений, негативно влияющих на визуальный облик территорий</t>
  </si>
  <si>
    <t xml:space="preserve">                                   Приложение № 1</t>
  </si>
  <si>
    <t>руб.</t>
  </si>
  <si>
    <t>2 02 45303 14 0000 150</t>
  </si>
  <si>
    <t xml:space="preserve">Межбюджетные трансферты, передаваемые бюджетам муниципальных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
</t>
  </si>
  <si>
    <t>2 02 45505 14 0000 150</t>
  </si>
  <si>
    <t>Единая субвенция бюджетам муниципальных округов из бюджета субъекта Российской Федерации</t>
  </si>
  <si>
    <t>2 02 36900 14 0000 150</t>
  </si>
  <si>
    <t>2 02 35930 14 0000 150</t>
  </si>
  <si>
    <t>2 02 35120 14 0000 150</t>
  </si>
  <si>
    <t>2 02 30024 14 0000 150</t>
  </si>
  <si>
    <t>1 05 04060 02 0000 110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</si>
  <si>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</si>
  <si>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1 11 05012 14 0000 120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</si>
  <si>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</si>
  <si>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1 11 05074 14 0000 120</t>
  </si>
  <si>
    <t>1 11 09044 14 0000 120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</si>
  <si>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</si>
  <si>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1 13 01994 14 0000 130</t>
  </si>
  <si>
    <t>1 13 02994 14 0000 130</t>
  </si>
  <si>
    <t>Прочие доходы от компенсации затрат бюджетов муниципальных округов</t>
  </si>
  <si>
    <t>1 14 02043 14 0000 410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</si>
  <si>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</si>
  <si>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1 16 07010 14 0000 140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</si>
  <si>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</si>
  <si>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</si>
  <si>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1 16 10081 14 0000 140</t>
  </si>
  <si>
    <t>Платежи в целях возмещения ущерба при расторжении муниципального контракта, заключенного с муниципальным органом муниципального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</si>
  <si>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Прочие доходы от оказания платных услуг (работ) получателями средств бюджетов муниципальных округов</t>
  </si>
  <si>
    <t>2 02 25097 14 0000 150</t>
  </si>
  <si>
    <t xml:space="preserve">2 02 25169 14 0000 150
</t>
  </si>
  <si>
    <t>2 02 25497 14 0000 150</t>
  </si>
  <si>
    <t>2 02 25576 14 0000 150</t>
  </si>
  <si>
    <t>2 02 29999 14 0000 150</t>
  </si>
  <si>
    <t xml:space="preserve">Субвенции бюджетам  муниципальных округов на осуществление государственных полномочий по созданию и организации деятельности административных комиссий </t>
  </si>
  <si>
    <t>2 02 15001 14 0000 150</t>
  </si>
  <si>
    <t>2 02 15002 14 0000 150</t>
  </si>
  <si>
    <t>2 02 25304 14 0000 150</t>
  </si>
  <si>
    <t>Субсидии бюджетам муниципальных образований Магаданской области на реализацию муниципальных программ, направленных на материальное стимулирование народных дружинников</t>
  </si>
  <si>
    <t>Субсидии бюджетам муниципальных образований Магаданской области на организацию отдыха и оздоровление детей</t>
  </si>
  <si>
    <t>Субсидии бюджетам муниципальных образований Магаданской области на организацию питания в образовательных учреждениях</t>
  </si>
  <si>
    <t>Субсидии бюджетам муниципальных образований на ликвидацию несанкционированных свалок на территории муниципальных образований Магаданской области</t>
  </si>
  <si>
    <t>Субсидии бюджетам муниципальных округов на благоустройство дворовых и общественных территорий п. Талая Хасынского муниципального образования</t>
  </si>
  <si>
    <t>Субсидии бюджетам муниципальных образований Магаданской области на реализацию мероприятий в сфере укрепления гражданского единства, гармонизации межнациональных отношений, профилактики экстремизма</t>
  </si>
  <si>
    <t>Субвенции бюджетам муниципальных образований Магаданской области на реализацию Закона Магаданской области от 28 декабря 2009 года № 1220-ОЗ "О наделении органов местного самоуправления государственными полномочиями Магаданской области по постановке на учет и учету граждан, имеющих право на получение единовременных социальных выплат на приобретение или строительство жилых помещений и выезжающих из районов Крайнего Севера и приравненных к ним местностей, а также закрывающихся населенных пунктов в районах Крайнего Севера и приравненных к ним местностей"</t>
  </si>
  <si>
    <t xml:space="preserve">2 02 25081 00 0000 150
</t>
  </si>
  <si>
    <t xml:space="preserve">2 02 25081 14 0000 150
</t>
  </si>
  <si>
    <t>73280</t>
  </si>
  <si>
    <t>73010</t>
  </si>
  <si>
    <t>Субсидии бюджетам на поддержку отрасли культуры</t>
  </si>
  <si>
    <t>Субсидии бюджетам на развитие сети учреждений культурно-досугового типа</t>
  </si>
  <si>
    <t xml:space="preserve">Субсидии бюджетам городских округов на развитие учреждений культурно- досугового типа </t>
  </si>
  <si>
    <t xml:space="preserve"> 2 02 25513 00 0000 150</t>
  </si>
  <si>
    <t xml:space="preserve"> 2 02 25513 14 0000 150</t>
  </si>
  <si>
    <t>2 02 25555 00 0000 150</t>
  </si>
  <si>
    <t>2 02 25555 14 0000 150</t>
  </si>
  <si>
    <t>61110</t>
  </si>
  <si>
    <t>66070</t>
  </si>
  <si>
    <t>62110</t>
  </si>
  <si>
    <t xml:space="preserve">Субсидии бюджетам муниципальных округов на реализацию мероприятий поддержки развития малого и среднего предпринимательства </t>
  </si>
  <si>
    <t xml:space="preserve">Субсидии бюджетам муниципальных округов на разработку и корректировку проектной документации, на капитальный ремонт, реконструкцию и строительство гидротехнических сооружений, расположенных на территории Магаданской области и находящихся в собственности муниципальных образований (включая экспертные работы) </t>
  </si>
  <si>
    <t xml:space="preserve">Субсидии бюджетам муниципальных округов на проведение кадастровых работ в отношении земельных участков, планируемых к выделению гражданам, имеющим трех и более детей </t>
  </si>
  <si>
    <t>2 03 00000 00 0000 150</t>
  </si>
  <si>
    <t>Безвозмездные поступления от государственных (муниципальных) организациях</t>
  </si>
  <si>
    <t>2 03 04000 14 0000 150</t>
  </si>
  <si>
    <t>Безвозмездные поступления от государственных (муниципальных) организаций в бюджеты муниципальных округов</t>
  </si>
  <si>
    <t>Прочие безвозмездные поступления от государственных (муниципальных) организаций в бюджеты городских округов</t>
  </si>
  <si>
    <t xml:space="preserve">Прочие безвозмездные поступления от государственных (муниципальных) организаций в бюджеты городских округов на приобретение концертного оборудования </t>
  </si>
  <si>
    <t>Прочие безвозмездные поступления от государственных (муниципальных) организаций в бюджеты городских округов на выполнение работ по благоустройству проезда по ул.Ленина в поселке Палатка</t>
  </si>
  <si>
    <t>2 02 49999 04 0000 150</t>
  </si>
  <si>
    <t>Прочие межбюджетные трансферты бюджетам муниципальных округов на ремонт спортивного зала МБОУ "Средняя общеобразовательная школа" п. Стекольный" в рамках реализации регионального проекта "Успех каждого ребенка" национального проекта образование,  за счет средств резервного фонда Правительства Магаданской области (постановление 173-пп от 04.03.2022)</t>
  </si>
  <si>
    <t>муниципального образования "Хасынский муниципальный округ Магаданской области"</t>
  </si>
  <si>
    <t>1 14 06012 14 0000 430</t>
  </si>
  <si>
    <t>2 02 25213 00 0000 150</t>
  </si>
  <si>
    <t>2 02 25213 14 0000 150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</si>
  <si>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</si>
  <si>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2 02 45179 00 0000 150</t>
  </si>
  <si>
    <t>2 02 45179 14 0000 150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</si>
  <si>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</si>
  <si>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</si>
  <si>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муниципальных округов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</si>
  <si>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Субсидии бюджетам на государственную поддержку организаций, входящих в систему спортивной подготовки</t>
  </si>
  <si>
    <t>Субсидии бюджетам муниципальных округов на государственную поддержку организаций, входящих в систему спортивной подготовки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</si>
  <si>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</si>
  <si>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</si>
  <si>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</si>
  <si>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обеспечение комплексного развития сельских территорий</t>
  </si>
  <si>
    <t xml:space="preserve">                                   Хасынского муниципального округа</t>
  </si>
  <si>
    <t xml:space="preserve">                                     Магаданской области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</si>
  <si>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</si>
  <si>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Субсидии бюджетам муниципальных образований на реализацию мероприятий «Создание резерва финансовых ресурсов в муниципальных образованиях для оперативного обеспечения локализации, ликвидации чрезвычайных ситуаций, возникших в результате лесных (ландшафтных) пожаров, паводков»</t>
  </si>
  <si>
    <t>Субсидии бюджетам муниципальных образований Магаданской области на реализацию инициативных проектов</t>
  </si>
  <si>
    <t>11840</t>
  </si>
  <si>
    <t>73770</t>
  </si>
  <si>
    <t>12290</t>
  </si>
  <si>
    <t>52130</t>
  </si>
  <si>
    <t>Субсидия бюджетам муниципальных образований Магаданской области на осуществление мероприятий по реконструкции и капитальному ремонту объектов спорта</t>
  </si>
  <si>
    <t>Доходы, поступающие в порядке возмещения расходов, понесенных в связи с эксплуатацией имущества муниципальных округов</t>
  </si>
  <si>
    <t>1 13 02064 14 0000 130</t>
  </si>
  <si>
    <t>1 17 05040 14 0000 180</t>
  </si>
  <si>
    <t>Прочие неналоговые доходы бюджетов муниципальных округов</t>
  </si>
  <si>
    <t>2026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</si>
  <si>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</si>
  <si>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</si>
  <si>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1 11 05034 14 0000 120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</si>
  <si>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</si>
  <si>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73070</t>
  </si>
  <si>
    <t>ДОХОДЫ ОТ ОКАЗАНИЯ ПЛАТНЫХ УСЛУГ И КОМПЕНСАЦИИ ЗАТРАТ ГОСУДАРСТВА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</si>
  <si>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</si>
  <si>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</si>
  <si>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</si>
  <si>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</si>
  <si>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2 02 25750 14 0000 150</t>
  </si>
  <si>
    <t>Субсидии бюджетам муниципальных округов на реализацию мероприятий по модернизации школьных систем образования</t>
  </si>
  <si>
    <t>R7502</t>
  </si>
  <si>
    <t>2 02 25750 00 0000 150</t>
  </si>
  <si>
    <t>Субсидии бюджетам на реализацию мероприятий по модернизации школьных систем образования</t>
  </si>
  <si>
    <t>Субсидии бюджетам муниципальных округов на реализацию программ формирования современной городской среды</t>
  </si>
  <si>
    <t>Субсидии бюджетам на реализацию программ формирования современной городской среды</t>
  </si>
  <si>
    <t>Субсидии бюджетам муниципальных образований Магаданской области на предоставление молодым семьям дополнительной социальной выплаты при рождении (усыновлении) каждого ребенка</t>
  </si>
  <si>
    <t>2 02 20299 14 0000 150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</si>
  <si>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</si>
  <si>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2 02 20299 00 0000 150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</si>
  <si>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</si>
  <si>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1 14 02042 14 0000 410</t>
  </si>
  <si>
    <t>2027</t>
  </si>
  <si>
    <t>Приобретение контейнеров для муниципальных образований Магаданской области</t>
  </si>
  <si>
    <t>738Б0</t>
  </si>
  <si>
    <t>Субсидии бюджетам муниципальных образований Магаданской области на приобретение коммунальной (специализированной) техники</t>
  </si>
  <si>
    <t>73141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</si>
  <si>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</si>
  <si>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</si>
  <si>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 бюджетам на ежемесячное денежное вознаграждение за классное руководство педагогическим работникам 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</si>
  <si>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бюджетам</t>
  </si>
  <si>
    <t>Субвенции бюджетам муниципальных округов на государственную регистрацию актов гражданского состояния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</si>
  <si>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</si>
  <si>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</si>
  <si>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1 06 01000 00 0000 110</t>
  </si>
  <si>
    <t>1 06 01020 14 0000 110</t>
  </si>
  <si>
    <t>Земельный налог с организаций, обладающих земельным участком, расположенным в границах муниципальных округов</t>
  </si>
  <si>
    <t>1 06 06032 14 0000 110</t>
  </si>
  <si>
    <t>1 06 06042 14 0000 110</t>
  </si>
  <si>
    <t>Земельный налог с физических лиц, обладающих земельным участком, расположенным в границах муниципальных округов</t>
  </si>
  <si>
    <t>Доходы от сдачи в аренду имущества, составляющего казну муниципальных округов (за исключением земельных участков)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</si>
  <si>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</si>
  <si>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Субсидии бюджетам бюджетной системы Российской Федерации (межбюджетные субсидии)</t>
  </si>
  <si>
    <t>Прочие субсидии бюджетам муниципальных округов</t>
  </si>
  <si>
    <t>2 02 25559 00 0000 150</t>
  </si>
  <si>
    <t>2 02 25559 14 0000 150</t>
  </si>
  <si>
    <t>Субсидии бюджетам на оснащение предметных кабинетов бщеобразовательных организаций средствами обучения и воспитания</t>
  </si>
  <si>
    <t>Субсидии бюджетам на оснащение объектов спортивной инфраструктуры спортивно-технологическим оборудованием</t>
  </si>
  <si>
    <t>2 02 25228 00 0000 150</t>
  </si>
  <si>
    <t>2 02 25228 14 0000 150</t>
  </si>
  <si>
    <t>Субсидии бюджетам муниципальных округов на оснащение объектов спортивной инфраструктуры спортивно-технологическим оборудованием</t>
  </si>
  <si>
    <t>R2280</t>
  </si>
  <si>
    <t>Субсидии бюджетам муниципальных образований Магаданской области на реализацию мероприятий по обеспечению жильем молодых семей</t>
  </si>
  <si>
    <t>А4970</t>
  </si>
  <si>
    <t>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</si>
  <si>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округов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</si>
  <si>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Субсидии бюджетам на создание модельных муниципальных библиотек</t>
  </si>
  <si>
    <t>Субсидии бюджетам муниципальных округов на создание модельных муниципальных библиотек</t>
  </si>
  <si>
    <t>2 02 25454 00 0000 150</t>
  </si>
  <si>
    <t>2 02 25454 14 0000 150</t>
  </si>
  <si>
    <t>Субсидии бюджетам муниципальных округов на оснащение предметных кабинетов общеобразовательных организаций средствами обучения и воспитания</t>
  </si>
  <si>
    <t>2 02 45050 00 0000 150</t>
  </si>
  <si>
    <t>2 02 45050 14 0000 150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</si>
  <si>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</si>
  <si>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</si>
  <si>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Дотации бюджетам муниципальных округов на поддержку мер по обеспечению сбалансированности бюджетов</t>
  </si>
  <si>
    <t>Прочие межбюджетные трансферты, передаваемые бюджетам муниципальных округов</t>
  </si>
  <si>
    <t>Резервный фонд Правительства Магаданской области (использование) (постановление от 07.03.2025 № 95-пп)</t>
  </si>
  <si>
    <t>Резервный фонд Правительства Магаданской области (использование) (постановление от 18.03.2025 № 124-пп)</t>
  </si>
  <si>
    <t>2 02 49999 14 0000 150</t>
  </si>
  <si>
    <t>2 02 30024 14 0220 150</t>
  </si>
  <si>
    <t>Субвенции бюджетам муниципальных образований Магаданской области на осуществление государственных полномочий по предоставлению мер социальной поддержки многодетной семье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</t>
  </si>
  <si>
    <t>Субвенции бюджетам муниципальных образований Магаданской области на осуществление государственных полномочий по обеспечению отдельных категорий граждан жилыми помещениями  в рамках реализации комплекса процессных мероприятий "Обеспечение жилыми помещениями детей-сирот, детей, оставшихся без попечения родителей, лиц из числа детей-сирот, детей, оставшихся без попечения родителей, в Магаданской области" государственной программы Магаданской области "Развитие строительства, жилищно-коммунального хозяйства и энергетики Магаданской области"</t>
  </si>
  <si>
    <t>Субвенции бюджетам муниципальных образований Магаданской области на осуществление государственных полномочий по обеспечению отдельных категорий граждан жилыми помещениями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</t>
  </si>
  <si>
    <t>Субвенции бюджетам муниципальных округов на осуществление государственных полномочий по организации и осуществлению деятельности органов опеки и попечительства, в рамках реализации комплекса процессных мероприятий "Предоставление субвенций из бюджета субъекта Российской Федерации местным бюджетам" государственной программы Магаданской области "Развитие социальной защиты населения Магаданской области"</t>
  </si>
  <si>
    <t xml:space="preserve">Субвенции бюджетам муниципальных округов на осуществление государственных полномочий по организации и осуществлению деятельности по опеке и попечительству в рамках реализации комплекса процессных мероприятий "Содействие развитию системы дошкольного, общего, дополнительного образования и дополнительного профессионального образования" государственной программы Магаданской области "Развитие образования в Магаданской области" </t>
  </si>
  <si>
    <t>Субвенции бюджетам муниципальных округов на осуществление государственных полномочий  Магаданской области по организации мероприятий при осуществлении деятельности по обращению с животными без владельцев в рамках реализации комплекса процессных мероприятий "Деятельность по обращению с животными без владельцев" государственной программы Магаданской области "Развитие сельского хозяйства Магаданской области"</t>
  </si>
  <si>
    <t>Ю6 51790</t>
  </si>
  <si>
    <t>Ю6 50500</t>
  </si>
  <si>
    <t>Ю6 53030</t>
  </si>
  <si>
    <t>Ю4 55590</t>
  </si>
  <si>
    <t>И4 55550</t>
  </si>
  <si>
    <t>Я5 54540</t>
  </si>
  <si>
    <t>Субсидии бюджетам муниципальных образований Магаданской области на выполнение превентивных работ по предупреждению и ликвидации последствий чрезвычайных ситуаций, связанных с затоплением территории муниципальных образований</t>
  </si>
  <si>
    <t xml:space="preserve">Субсидии бюджетам муниципальных образований Магаданской области на восстановление и модернизацию муниципального имущества </t>
  </si>
  <si>
    <t>Субсидии бюджетам муниципальных образований Магаданской области  на осуществление мероприятий по подготовке к осенне-зимнему отопительному периоду</t>
  </si>
  <si>
    <t xml:space="preserve">Субсидии бюджетам муниципальных образований на модернизацию и укрепление материально-технической базы в области физической культуры и спорта </t>
  </si>
  <si>
    <t>Субсидии бюджетам муниципальных образований Магаданской области на реализацию мероприятий по поддержке социально ориентированных некоммерческих организаций</t>
  </si>
  <si>
    <t>Субсидии бюджетам муниципальных образований Магаданской области на частичное возмещение расходов по присмотру и уходу за детьми, родители которых относятся к коренным малочисленным народам Севера</t>
  </si>
  <si>
    <t>1 01 02021 01 0000 110</t>
  </si>
  <si>
    <t>1 01 02022 01 0000 110</t>
  </si>
  <si>
    <t>1 01 02140 01 0000 110</t>
  </si>
  <si>
    <t>1 01 02150 01 0000 110</t>
  </si>
  <si>
    <t>1 01 02160 01 0000 110</t>
  </si>
  <si>
    <t>1 01 02170 01 0000 110</t>
  </si>
  <si>
    <t>1 0102210 01 0000 110</t>
  </si>
  <si>
    <t>1 01 02230 01 0000 110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</si>
  <si>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</si>
  <si>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</si>
  <si>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</si>
  <si>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</si>
  <si>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</si>
  <si>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</si>
  <si>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</si>
  <si>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</si>
  <si>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</si>
  <si>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</si>
  <si>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</si>
  <si>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</si>
  <si>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</si>
  <si>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</si>
  <si>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Субсидии бюджетам муниципальных образований Магаданской области на реализацию мероприятий в сфере жилищно-коммунального хозяйства</t>
  </si>
  <si>
    <t>Субсидии бюджетам муниципальных образований Магаданской области на реализацию мероприятий в сфере молодежной политики</t>
  </si>
  <si>
    <t xml:space="preserve">Дотации бюджетам муниципальных округов на поддержку мер по обеспечению сбалансированности бюджетов (1 часть) </t>
  </si>
  <si>
    <t xml:space="preserve">Дотации бюджетам муниципальных округов на поддержку мер по обеспечению сбалансированности бюджетов (на благоустройство территории МБОУ "СОШ №2" пос. Палатка) </t>
  </si>
  <si>
    <t xml:space="preserve">Дотации бюджетам муниципальных округов на поддержку мер по обеспечению сбалансированности бюджетов (на погашение просроченной кредиторской задолженности по коммунальным услугам муниципальных бюджетных и казенных учреждений округа перед ресурсоснабжающими организациями МУП «Комэнерго» и МУП «Стекольный-комэнерго» и на частичное погашение задолженности по основному долгу и госпошлине по договорам цессии) </t>
  </si>
  <si>
    <t xml:space="preserve">на 2026 год и плановый период 2027 и 2028 годов </t>
  </si>
  <si>
    <t>2028</t>
  </si>
  <si>
    <t>Субсидии бюджетам муниципальных образований Магаданской области на обустройство мест (площадок) накопления твердых коммунальных отходов</t>
  </si>
  <si>
    <t>221И267484</t>
  </si>
  <si>
    <t>73020</t>
  </si>
  <si>
    <t>Субсидии бюджетам муниципальных образований Магаданской области на возмещение расходов по коммунальным услугам физкультурно-оздоровительных и спортивных комплексов</t>
  </si>
  <si>
    <t>Оборудование жилых помещений отдельных категорий граждан автономными пожарными извещателями и их техническое обслуживание</t>
  </si>
  <si>
    <t>Я553490</t>
  </si>
  <si>
    <t>2 02 25349 00 0000 150</t>
  </si>
  <si>
    <t>Субсидии бюджетам на модернизацию учреждений культуры, включая создание детских культурно просветительских центров на базе учреждений культуры</t>
  </si>
  <si>
    <t>2 02 25349 14 0000 150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</si>
  <si>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</si>
  <si>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Субсидии бюджетам муниципальных образований Магаданской области на оплату работ по вывозу отходов, образующихся при сносе и расчистке зданий и сооружений</t>
  </si>
  <si>
    <t>Обеспечение мероприятий по переселению граждан из аварийного жилищного фонда за счет средств бюджета субъекта Российской Федерации</t>
  </si>
  <si>
    <t>221И267483</t>
  </si>
  <si>
    <t>R0810</t>
  </si>
  <si>
    <t xml:space="preserve">Дотации бюджетам муниципальных округов на поддержку мер по обеспечению сбалансированности бюджетов ( 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осущестляющая образовательную деятельность) и компенсацию платы учредителя за присмотр и уход за детьми в организациях, осуществляющих образовательную деятельность) </t>
  </si>
  <si>
    <t>Дотации бюджетам муниципальных округов на поддержку мер по обеспечению сбалансированности бюджетов (оплата коммунальных услуг, государственной пошлины и неустойки за просрочку оплаты задолженности по коммунальным услугам муниципальным бюджетным и казенным учреждениям)</t>
  </si>
  <si>
    <t>Дотации бюджетам муниципальных округов на поддержку мер по обеспечению сбалансированности бюджетов (проведение капитального ремонта сетей водоснабжения п. Талая Хасынского муниципального округа Магаданской области)</t>
  </si>
  <si>
    <t>Дотации бюджетам муниципальных округов на поддержку мер по обеспечению сбалансированности бюджетов (демонтаж многоквартирного жилого дома, расположенного по адресу: Магаданская область, Хасынский район, п. Талая, ул. Ленина, д. 5-а)</t>
  </si>
  <si>
    <t>Дотации бюджетам муниципальных округов на поддержку мер по обеспечению сбалансированности бюджетов (выплата выкупной стоимости собственникам за изымаемые жилые помещения многоквартирного дома, расположенного по адресу: Магаданская область, Хасынский район, п. Талая, ул. Ленина, д. 5А)</t>
  </si>
  <si>
    <t>Дотации бюджетам муниципальных округов на поддержку мер по обеспечению сбалансированности бюджетов (ремонт подъездов многоквартирных домов в пос. Талая Хасынского муниципального округа)</t>
  </si>
  <si>
    <t>Дотации бюджетам муниципальных округов на поддержку мер по обеспечению сбалансированности бюджетов (проведение мероприятий по благоустройству дворовой территории в п. Талая, ул. Зеленая 1)</t>
  </si>
  <si>
    <t>Дотации бюджетам муниципальных округов на поддержку мер по обеспечению сбалансированности бюджетов (проведение мероприятий по благоустройству площадки "Территория у новой школы в п. Талая")</t>
  </si>
  <si>
    <t>Дотации бюджетам муниципальных округов на поддержку мер по обеспечению сбалансированности бюджетов (обустройство и оборудование мусороперегрузочной станции в п. Талая (перегрузочная станция))</t>
  </si>
  <si>
    <t>Дотации бюджетам муниципальных округов на поддержку мер по обеспечению сбалансированности бюджетов (обустройство территории п. Талая Хасынского муниципального округа)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</si>
  <si>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</si>
  <si>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</si>
  <si>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Государственная поддержка отрасли культура</t>
  </si>
  <si>
    <t>Субвенции бюджетам муниципальных округов на выполнение передаваемых полномочий субъектов Российской Федерации федеральных</t>
  </si>
  <si>
    <t>2 02 25519 00 0000 150</t>
  </si>
  <si>
    <t>2 02 25519 14 0000 150</t>
  </si>
  <si>
    <t>10</t>
  </si>
  <si>
    <t>15 000</t>
  </si>
  <si>
    <t>1000</t>
  </si>
  <si>
    <t>-5000</t>
  </si>
  <si>
    <t>17010</t>
  </si>
  <si>
    <t xml:space="preserve">                                   от ________________   №________</t>
  </si>
  <si>
    <t xml:space="preserve">                                  к решению Собрания представителей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</si>
</sst>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_ ;\-#,##0.0\ "/>
    <numFmt numFmtId="166" formatCode="_-* #,##0.0_р_._-;\-* #,##0.0_р_._-;_-* &quot;-&quot;??_р_._-;_-@_-"/>
    <numFmt numFmtId="167" formatCode="#,##0.00_ ;\-#,##0.00\ "/>
  </numFmts>
  <fonts count="18" x14ac:knownFonts="1">
    <font>
      <sz val="10"/>
      <name val="Bookman Old Style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4"/>
      <name val="Bookman Old Style"/>
      <family val="1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 Cyr"/>
      <charset val="204"/>
    </font>
    <font>
      <sz val="11"/>
      <name val="Bookman Old Style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 Cyr"/>
      <charset val="204"/>
    </font>
    <font>
      <sz val="10"/>
      <color rgb="FFFF000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49" fontId="0" fillId="0" borderId="0">
      <alignment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82">
    <xf numFmtId="49" fontId="0" fillId="0" borderId="0" xfId="0">
      <alignment wrapText="1"/>
    </xf>
    <xf numFmtId="49" fontId="3" fillId="0" borderId="0" xfId="0" applyFont="1">
      <alignment wrapText="1"/>
    </xf>
    <xf numFmtId="165" fontId="0" fillId="0" borderId="0" xfId="1" applyNumberFormat="1" applyFont="1" applyAlignment="1">
      <alignment wrapText="1"/>
    </xf>
    <xf numFmtId="165" fontId="7" fillId="0" borderId="0" xfId="1" applyNumberFormat="1" applyFont="1" applyAlignment="1">
      <alignment wrapText="1"/>
    </xf>
    <xf numFmtId="164" fontId="5" fillId="0" borderId="1" xfId="1" applyFont="1" applyFill="1" applyBorder="1" applyAlignment="1"/>
    <xf numFmtId="164" fontId="1" fillId="0" borderId="1" xfId="2" applyFont="1" applyFill="1" applyBorder="1" applyAlignment="1">
      <alignment wrapText="1"/>
    </xf>
    <xf numFmtId="164" fontId="0" fillId="0" borderId="0" xfId="1" applyFont="1" applyAlignment="1">
      <alignment wrapText="1"/>
    </xf>
    <xf numFmtId="164" fontId="5" fillId="0" borderId="1" xfId="2" applyFont="1" applyFill="1" applyBorder="1" applyAlignment="1"/>
    <xf numFmtId="164" fontId="1" fillId="0" borderId="1" xfId="2" applyFont="1" applyFill="1" applyBorder="1" applyAlignment="1"/>
    <xf numFmtId="166" fontId="5" fillId="0" borderId="1" xfId="2" applyNumberFormat="1" applyFont="1" applyFill="1" applyBorder="1" applyAlignment="1"/>
    <xf numFmtId="167" fontId="3" fillId="0" borderId="0" xfId="1" applyNumberFormat="1" applyFont="1" applyAlignment="1">
      <alignment wrapText="1"/>
    </xf>
    <xf numFmtId="167" fontId="7" fillId="0" borderId="0" xfId="1" applyNumberFormat="1" applyFont="1" applyAlignment="1">
      <alignment wrapText="1"/>
    </xf>
    <xf numFmtId="167" fontId="0" fillId="0" borderId="0" xfId="1" applyNumberFormat="1" applyFont="1" applyAlignment="1">
      <alignment wrapText="1"/>
    </xf>
    <xf numFmtId="164" fontId="8" fillId="0" borderId="0" xfId="1" applyFont="1" applyFill="1" applyAlignment="1">
      <alignment horizontal="center" wrapText="1"/>
    </xf>
    <xf numFmtId="164" fontId="10" fillId="0" borderId="1" xfId="1" applyFont="1" applyFill="1" applyBorder="1" applyAlignment="1">
      <alignment horizontal="center" vertical="center" wrapText="1"/>
    </xf>
    <xf numFmtId="164" fontId="10" fillId="0" borderId="1" xfId="1" applyFont="1" applyFill="1" applyBorder="1" applyAlignment="1"/>
    <xf numFmtId="164" fontId="8" fillId="0" borderId="1" xfId="1" applyFont="1" applyFill="1" applyBorder="1" applyAlignment="1">
      <alignment wrapText="1"/>
    </xf>
    <xf numFmtId="164" fontId="8" fillId="0" borderId="1" xfId="1" applyFont="1" applyFill="1" applyBorder="1" applyAlignment="1"/>
    <xf numFmtId="166" fontId="8" fillId="0" borderId="1" xfId="1" applyNumberFormat="1" applyFont="1" applyFill="1" applyBorder="1" applyAlignment="1"/>
    <xf numFmtId="164" fontId="8" fillId="0" borderId="1" xfId="1" applyFont="1" applyBorder="1" applyAlignment="1">
      <alignment wrapText="1"/>
    </xf>
    <xf numFmtId="164" fontId="8" fillId="0" borderId="1" xfId="1" applyFont="1" applyFill="1" applyBorder="1" applyAlignment="1">
      <alignment horizontal="right"/>
    </xf>
    <xf numFmtId="164" fontId="8" fillId="0" borderId="1" xfId="1" applyFont="1" applyFill="1" applyBorder="1" applyAlignment="1">
      <alignment horizontal="right" wrapText="1"/>
    </xf>
    <xf numFmtId="164" fontId="10" fillId="0" borderId="1" xfId="2" applyFont="1" applyFill="1" applyBorder="1" applyAlignment="1"/>
    <xf numFmtId="166" fontId="8" fillId="0" borderId="1" xfId="2" applyNumberFormat="1" applyFont="1" applyFill="1" applyBorder="1" applyAlignment="1"/>
    <xf numFmtId="164" fontId="8" fillId="0" borderId="1" xfId="1" applyFont="1" applyFill="1" applyBorder="1" applyAlignment="1">
      <alignment horizontal="center"/>
    </xf>
    <xf numFmtId="164" fontId="8" fillId="0" borderId="1" xfId="1" applyFont="1" applyFill="1" applyBorder="1" applyAlignment="1">
      <alignment horizontal="center" wrapText="1"/>
    </xf>
    <xf numFmtId="167" fontId="17" fillId="0" borderId="0" xfId="1" applyNumberFormat="1" applyFont="1" applyAlignment="1">
      <alignment wrapText="1"/>
    </xf>
    <xf numFmtId="49" fontId="17" fillId="0" borderId="0" xfId="0" applyFont="1">
      <alignment wrapText="1"/>
    </xf>
    <xf numFmtId="49" fontId="8" fillId="0" borderId="0" xfId="0" applyFont="1">
      <alignment wrapText="1"/>
    </xf>
    <xf numFmtId="49" fontId="10" fillId="0" borderId="1" xfId="0" applyFont="1" applyBorder="1" applyAlignment="1">
      <alignment horizontal="center" vertical="center" wrapText="1"/>
    </xf>
    <xf numFmtId="49" fontId="8" fillId="0" borderId="1" xfId="0" applyFont="1" applyBorder="1" applyAlignment="1">
      <alignment horizontal="right"/>
    </xf>
    <xf numFmtId="0" fontId="9" fillId="0" borderId="1" xfId="0" applyNumberFormat="1" applyFont="1" applyBorder="1" applyAlignment="1">
      <alignment horizontal="justify" wrapText="1"/>
    </xf>
    <xf numFmtId="0" fontId="10" fillId="0" borderId="1" xfId="0" applyNumberFormat="1" applyFont="1" applyBorder="1" applyAlignment="1">
      <alignment horizontal="justify" wrapText="1"/>
    </xf>
    <xf numFmtId="49" fontId="10" fillId="0" borderId="1" xfId="0" applyFont="1" applyBorder="1" applyAlignment="1">
      <alignment horizontal="center"/>
    </xf>
    <xf numFmtId="49" fontId="8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justify" wrapText="1"/>
    </xf>
    <xf numFmtId="0" fontId="8" fillId="0" borderId="1" xfId="0" applyNumberFormat="1" applyFont="1" applyBorder="1" applyAlignment="1">
      <alignment horizontal="justify" wrapText="1"/>
    </xf>
    <xf numFmtId="49" fontId="8" fillId="0" borderId="1" xfId="0" applyFont="1" applyBorder="1" applyAlignment="1">
      <alignment horizontal="center" wrapText="1"/>
    </xf>
    <xf numFmtId="0" fontId="14" fillId="0" borderId="1" xfId="0" applyNumberFormat="1" applyFont="1" applyBorder="1">
      <alignment wrapText="1"/>
    </xf>
    <xf numFmtId="49" fontId="13" fillId="0" borderId="1" xfId="0" applyFont="1" applyBorder="1" applyAlignment="1">
      <alignment horizontal="justify" wrapText="1"/>
    </xf>
    <xf numFmtId="49" fontId="8" fillId="0" borderId="1" xfId="0" applyFont="1" applyBorder="1" applyAlignment="1">
      <alignment horizontal="justify" wrapText="1"/>
    </xf>
    <xf numFmtId="49" fontId="11" fillId="0" borderId="1" xfId="0" applyFont="1" applyBorder="1" applyAlignment="1">
      <alignment horizontal="center" wrapText="1"/>
    </xf>
    <xf numFmtId="49" fontId="14" fillId="0" borderId="1" xfId="0" applyFont="1" applyBorder="1" applyAlignment="1">
      <alignment horizontal="left" wrapText="1"/>
    </xf>
    <xf numFmtId="0" fontId="8" fillId="0" borderId="1" xfId="0" applyNumberFormat="1" applyFont="1" applyBorder="1" applyAlignment="1">
      <alignment horizontal="center" wrapText="1"/>
    </xf>
    <xf numFmtId="49" fontId="8" fillId="0" borderId="3" xfId="0" applyFont="1" applyBorder="1" applyAlignment="1">
      <alignment horizontal="center"/>
    </xf>
    <xf numFmtId="0" fontId="10" fillId="0" borderId="1" xfId="3" applyFont="1" applyBorder="1" applyAlignment="1">
      <alignment horizontal="center"/>
    </xf>
    <xf numFmtId="0" fontId="9" fillId="0" borderId="1" xfId="3" applyFont="1" applyBorder="1" applyAlignment="1">
      <alignment horizontal="justify" wrapText="1"/>
    </xf>
    <xf numFmtId="0" fontId="10" fillId="0" borderId="1" xfId="3" applyFont="1" applyBorder="1" applyAlignment="1">
      <alignment horizontal="justify" wrapText="1"/>
    </xf>
    <xf numFmtId="0" fontId="8" fillId="0" borderId="1" xfId="3" applyFont="1" applyBorder="1" applyAlignment="1">
      <alignment horizontal="center"/>
    </xf>
    <xf numFmtId="0" fontId="13" fillId="0" borderId="1" xfId="3" applyFont="1" applyBorder="1" applyAlignment="1">
      <alignment horizontal="justify" wrapText="1"/>
    </xf>
    <xf numFmtId="0" fontId="8" fillId="0" borderId="1" xfId="3" applyFont="1" applyBorder="1" applyAlignment="1">
      <alignment horizontal="justify" wrapText="1"/>
    </xf>
    <xf numFmtId="0" fontId="10" fillId="0" borderId="1" xfId="3" applyFont="1" applyBorder="1" applyAlignment="1">
      <alignment horizontal="center" wrapText="1"/>
    </xf>
    <xf numFmtId="0" fontId="8" fillId="0" borderId="1" xfId="3" applyFont="1" applyBorder="1" applyAlignment="1">
      <alignment horizontal="center" wrapText="1"/>
    </xf>
    <xf numFmtId="49" fontId="13" fillId="0" borderId="0" xfId="0" applyFont="1" applyAlignment="1">
      <alignment horizontal="justify" wrapText="1"/>
    </xf>
    <xf numFmtId="0" fontId="13" fillId="0" borderId="2" xfId="3" applyFont="1" applyBorder="1" applyAlignment="1">
      <alignment horizontal="justify" wrapText="1"/>
    </xf>
    <xf numFmtId="0" fontId="8" fillId="0" borderId="2" xfId="3" applyFont="1" applyBorder="1" applyAlignment="1">
      <alignment horizontal="center" wrapText="1"/>
    </xf>
    <xf numFmtId="49" fontId="14" fillId="0" borderId="1" xfId="0" applyFont="1" applyBorder="1" applyAlignment="1">
      <alignment horizontal="justify" wrapText="1"/>
    </xf>
    <xf numFmtId="49" fontId="8" fillId="0" borderId="1" xfId="3" applyNumberFormat="1" applyFont="1" applyBorder="1" applyAlignment="1">
      <alignment horizontal="center" wrapText="1"/>
    </xf>
    <xf numFmtId="40" fontId="12" fillId="0" borderId="0" xfId="0" applyNumberFormat="1" applyFont="1" applyAlignment="1"/>
    <xf numFmtId="0" fontId="5" fillId="0" borderId="1" xfId="3" applyFont="1" applyBorder="1" applyAlignment="1">
      <alignment horizontal="center"/>
    </xf>
    <xf numFmtId="0" fontId="4" fillId="0" borderId="1" xfId="3" applyFont="1" applyBorder="1" applyAlignment="1">
      <alignment horizontal="justify" wrapText="1"/>
    </xf>
    <xf numFmtId="0" fontId="1" fillId="0" borderId="1" xfId="3" applyFont="1" applyBorder="1" applyAlignment="1">
      <alignment horizontal="center" wrapText="1"/>
    </xf>
    <xf numFmtId="0" fontId="1" fillId="0" borderId="1" xfId="3" applyFont="1" applyBorder="1" applyAlignment="1">
      <alignment horizontal="center"/>
    </xf>
    <xf numFmtId="0" fontId="15" fillId="0" borderId="1" xfId="3" applyFont="1" applyBorder="1" applyAlignment="1">
      <alignment horizontal="justify" wrapText="1"/>
    </xf>
    <xf numFmtId="0" fontId="5" fillId="0" borderId="1" xfId="3" applyFont="1" applyBorder="1" applyAlignment="1">
      <alignment horizontal="center" wrapText="1"/>
    </xf>
    <xf numFmtId="0" fontId="2" fillId="0" borderId="1" xfId="3" applyBorder="1" applyAlignment="1">
      <alignment horizontal="center"/>
    </xf>
    <xf numFmtId="0" fontId="16" fillId="0" borderId="1" xfId="3" applyFont="1" applyBorder="1" applyAlignment="1">
      <alignment horizontal="justify" wrapText="1"/>
    </xf>
    <xf numFmtId="0" fontId="2" fillId="0" borderId="1" xfId="3" applyBorder="1" applyAlignment="1">
      <alignment horizontal="justify" wrapText="1"/>
    </xf>
    <xf numFmtId="49" fontId="2" fillId="0" borderId="0" xfId="0" applyFont="1" applyAlignment="1">
      <alignment horizontal="right"/>
    </xf>
    <xf numFmtId="49" fontId="16" fillId="0" borderId="0" xfId="0" applyFont="1">
      <alignment wrapText="1"/>
    </xf>
    <xf numFmtId="49" fontId="2" fillId="0" borderId="0" xfId="0" applyFont="1">
      <alignment wrapText="1"/>
    </xf>
    <xf numFmtId="167" fontId="8" fillId="0" borderId="0" xfId="0" applyNumberFormat="1" applyFont="1">
      <alignment wrapText="1"/>
    </xf>
    <xf numFmtId="49" fontId="6" fillId="0" borderId="0" xfId="0" applyFont="1" applyAlignment="1">
      <alignment horizontal="right"/>
    </xf>
    <xf numFmtId="49" fontId="6" fillId="0" borderId="0" xfId="0" applyFont="1">
      <alignment wrapText="1"/>
    </xf>
    <xf numFmtId="49" fontId="0" fillId="0" borderId="0" xfId="0" applyAlignment="1">
      <alignment horizontal="right"/>
    </xf>
    <xf numFmtId="49" fontId="7" fillId="0" borderId="0" xfId="0" applyFont="1">
      <alignment wrapText="1"/>
    </xf>
    <xf numFmtId="49" fontId="8" fillId="0" borderId="0" xfId="0" applyFont="1" applyAlignment="1">
      <alignment horizontal="right"/>
    </xf>
    <xf numFmtId="164" fontId="8" fillId="0" borderId="0" xfId="1" applyFont="1" applyFill="1" applyAlignment="1">
      <alignment horizontal="right" wrapText="1"/>
    </xf>
    <xf numFmtId="49" fontId="10" fillId="0" borderId="0" xfId="0" applyFont="1" applyAlignment="1">
      <alignment horizontal="center" wrapText="1"/>
    </xf>
    <xf numFmtId="49" fontId="10" fillId="0" borderId="0" xfId="0" applyFont="1" applyAlignment="1">
      <alignment horizontal="center"/>
    </xf>
    <xf numFmtId="49" fontId="8" fillId="0" borderId="0" xfId="0" applyFont="1" applyAlignment="1">
      <alignment horizontal="right"/>
    </xf>
    <xf numFmtId="49" fontId="0" fillId="0" borderId="0" xfId="0" applyAlignment="1">
      <alignment horizontal="right" wrapText="1"/>
    </xf>
  </cellXfs>
  <cellStyles count="9">
    <cellStyle name="Обычный" xfId="0" builtinId="0"/>
    <cellStyle name="Обычный 2" xfId="3"/>
    <cellStyle name="Обычный 3 2" xfId="8"/>
    <cellStyle name="Финансовый" xfId="1" builtinId="3"/>
    <cellStyle name="Финансовый 2" xfId="2"/>
    <cellStyle name="Финансовый 2 2" xfId="7"/>
    <cellStyle name="Финансовый 2 3" xfId="5"/>
    <cellStyle name="Финансовый 3" xfId="6"/>
    <cellStyle name="Финансов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  <pageSetUpPr fitToPage="1"/>
  </sheetPr>
  <dimension ref="A1:J575"/>
  <sheetViews>
    <sheetView tabSelected="1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25.5" customWidth="1"/>
    <col min="2" max="2" width="56" customWidth="1"/>
    <col min="3" max="3" width="15.5" hidden="1" customWidth="1"/>
    <col min="4" max="4" width="22.375" style="1" bestFit="1" customWidth="1"/>
    <col min="5" max="5" width="20.75" style="1" customWidth="1"/>
    <col min="6" max="6" width="22.375" style="1" customWidth="1"/>
    <col min="7" max="7" width="0.75" style="10" customWidth="1"/>
    <col min="8" max="8" width="15.5" customWidth="1"/>
    <col min="9" max="9" width="17.25" bestFit="1" customWidth="1"/>
    <col min="10" max="10" width="18.625" customWidth="1"/>
  </cols>
  <sheetData>
    <row r="1" spans="1:7" x14ac:dyDescent="0.3">
      <c r="D1" s="76"/>
      <c r="E1" s="80" t="s">
        <v>386</v>
      </c>
      <c r="F1" s="81"/>
    </row>
    <row r="2" spans="1:7" ht="15.75" customHeight="1" x14ac:dyDescent="0.3">
      <c r="D2" s="76"/>
      <c r="E2" s="80" t="s">
        <v>642</v>
      </c>
      <c r="F2" s="81"/>
    </row>
    <row r="3" spans="1:7" ht="15" customHeight="1" x14ac:dyDescent="0.3">
      <c r="D3" s="76"/>
      <c r="E3" s="80" t="s">
        <v>472</v>
      </c>
      <c r="F3" s="81"/>
    </row>
    <row r="4" spans="1:7" ht="15" customHeight="1" x14ac:dyDescent="0.3">
      <c r="D4" s="80" t="s">
        <v>473</v>
      </c>
      <c r="E4" s="80"/>
      <c r="F4" s="80"/>
    </row>
    <row r="5" spans="1:7" ht="21.75" customHeight="1" x14ac:dyDescent="0.3">
      <c r="D5" s="76"/>
      <c r="E5" s="80" t="s">
        <v>641</v>
      </c>
      <c r="F5" s="81"/>
    </row>
    <row r="7" spans="1:7" x14ac:dyDescent="0.3">
      <c r="A7" s="79" t="s">
        <v>0</v>
      </c>
      <c r="B7" s="79"/>
      <c r="C7" s="79"/>
      <c r="D7" s="79"/>
      <c r="E7" s="79"/>
      <c r="F7" s="79"/>
    </row>
    <row r="8" spans="1:7" x14ac:dyDescent="0.3">
      <c r="A8" s="79" t="s">
        <v>456</v>
      </c>
      <c r="B8" s="79"/>
      <c r="C8" s="79"/>
      <c r="D8" s="79"/>
      <c r="E8" s="79"/>
      <c r="F8" s="79"/>
    </row>
    <row r="9" spans="1:7" ht="18.75" customHeight="1" x14ac:dyDescent="0.3">
      <c r="A9" s="78" t="s">
        <v>604</v>
      </c>
      <c r="B9" s="78"/>
      <c r="C9" s="78"/>
      <c r="D9" s="78"/>
      <c r="E9" s="78"/>
      <c r="F9" s="78"/>
    </row>
    <row r="10" spans="1:7" ht="18" customHeight="1" x14ac:dyDescent="0.3">
      <c r="A10" s="28"/>
      <c r="B10" s="28"/>
      <c r="C10" s="28"/>
      <c r="D10" s="13"/>
      <c r="E10" s="13"/>
      <c r="F10" s="77" t="s">
        <v>387</v>
      </c>
    </row>
    <row r="11" spans="1:7" s="3" customFormat="1" ht="48" customHeight="1" x14ac:dyDescent="0.25">
      <c r="A11" s="29" t="s">
        <v>1</v>
      </c>
      <c r="B11" s="29" t="s">
        <v>2</v>
      </c>
      <c r="C11" s="29" t="s">
        <v>3</v>
      </c>
      <c r="D11" s="29" t="s">
        <v>486</v>
      </c>
      <c r="E11" s="29" t="s">
        <v>510</v>
      </c>
      <c r="F11" s="29" t="s">
        <v>605</v>
      </c>
      <c r="G11" s="11"/>
    </row>
    <row r="12" spans="1:7" s="2" customFormat="1" ht="0.75" customHeight="1" x14ac:dyDescent="0.3">
      <c r="A12" s="29"/>
      <c r="B12" s="29" t="s">
        <v>4</v>
      </c>
      <c r="C12" s="29"/>
      <c r="D12" s="14">
        <f t="shared" ref="D12:F12" si="0">D13+D14</f>
        <v>2085390906.0699999</v>
      </c>
      <c r="E12" s="14">
        <f t="shared" si="0"/>
        <v>1659146524.47</v>
      </c>
      <c r="F12" s="14">
        <f t="shared" si="0"/>
        <v>1683203481.2</v>
      </c>
      <c r="G12" s="10"/>
    </row>
    <row r="13" spans="1:7" s="2" customFormat="1" hidden="1" x14ac:dyDescent="0.3">
      <c r="A13" s="29"/>
      <c r="B13" s="29" t="s">
        <v>5</v>
      </c>
      <c r="C13" s="29"/>
      <c r="D13" s="14">
        <v>15200</v>
      </c>
      <c r="E13" s="14">
        <v>16200</v>
      </c>
      <c r="F13" s="14">
        <v>15200</v>
      </c>
      <c r="G13" s="10"/>
    </row>
    <row r="14" spans="1:7" ht="27" customHeight="1" x14ac:dyDescent="0.3">
      <c r="A14" s="30"/>
      <c r="B14" s="31" t="s">
        <v>6</v>
      </c>
      <c r="C14" s="32"/>
      <c r="D14" s="15">
        <f>D15+D218</f>
        <v>2085375706.0699999</v>
      </c>
      <c r="E14" s="15">
        <f t="shared" ref="E14:G14" si="1">E15+E218</f>
        <v>1659130324.47</v>
      </c>
      <c r="F14" s="15">
        <f t="shared" si="1"/>
        <v>1683188281.2</v>
      </c>
      <c r="G14" s="15">
        <f t="shared" si="1"/>
        <v>506537231.45999998</v>
      </c>
    </row>
    <row r="15" spans="1:7" ht="24.95" customHeight="1" x14ac:dyDescent="0.3">
      <c r="A15" s="33" t="s">
        <v>7</v>
      </c>
      <c r="B15" s="31" t="s">
        <v>8</v>
      </c>
      <c r="C15" s="32"/>
      <c r="D15" s="15">
        <f>D16+D45+D64+D72+D81+D92+D123+D35+D100+D109+D206+D213</f>
        <v>437831820</v>
      </c>
      <c r="E15" s="15">
        <f>E16+E45+E64+E72+E81+E92+E123+E35+E100+E109+E206+E213</f>
        <v>326339400</v>
      </c>
      <c r="F15" s="15">
        <f>F16+F45+F64+F72+F81+F92+F123+F35+F100+F109+F206+F213</f>
        <v>346903700</v>
      </c>
      <c r="G15" s="15">
        <f>G16+G45+G64+G72+G81+G92+G123+G35+G100+G109+G206+G213</f>
        <v>84451056.189999998</v>
      </c>
    </row>
    <row r="16" spans="1:7" ht="24.95" customHeight="1" x14ac:dyDescent="0.3">
      <c r="A16" s="33" t="s">
        <v>9</v>
      </c>
      <c r="B16" s="31" t="s">
        <v>10</v>
      </c>
      <c r="C16" s="32"/>
      <c r="D16" s="15">
        <f t="shared" ref="D16:G16" si="2">D17</f>
        <v>333417000</v>
      </c>
      <c r="E16" s="15">
        <f t="shared" si="2"/>
        <v>233884000</v>
      </c>
      <c r="F16" s="15">
        <f t="shared" si="2"/>
        <v>250958000</v>
      </c>
      <c r="G16" s="15">
        <f t="shared" si="2"/>
        <v>88557000</v>
      </c>
    </row>
    <row r="17" spans="1:10" ht="33.75" customHeight="1" x14ac:dyDescent="0.3">
      <c r="A17" s="33" t="s">
        <v>11</v>
      </c>
      <c r="B17" s="31" t="s">
        <v>12</v>
      </c>
      <c r="C17" s="32"/>
      <c r="D17" s="15">
        <f>SUM(D18:D34)</f>
        <v>333417000</v>
      </c>
      <c r="E17" s="15">
        <f t="shared" ref="E17:F17" si="3">SUM(E18:E34)</f>
        <v>233884000</v>
      </c>
      <c r="F17" s="15">
        <f t="shared" si="3"/>
        <v>250958000</v>
      </c>
      <c r="G17" s="15">
        <f>SUM(G18:G34)</f>
        <v>88557000</v>
      </c>
      <c r="H17" s="6"/>
      <c r="I17" s="6"/>
      <c r="J17" s="6"/>
    </row>
    <row r="18" spans="1:10" ht="220.9" customHeight="1" x14ac:dyDescent="0.3">
      <c r="A18" s="34" t="s">
        <v>13</v>
      </c>
      <c r="B18" s="35" t="s">
        <v>585</v>
      </c>
      <c r="C18" s="36"/>
      <c r="D18" s="16">
        <f>78164000+16100000+34087000</f>
        <v>128351000</v>
      </c>
      <c r="E18" s="16">
        <v>84652000</v>
      </c>
      <c r="F18" s="16">
        <v>90832000</v>
      </c>
      <c r="G18" s="12">
        <v>34087000</v>
      </c>
    </row>
    <row r="19" spans="1:10" ht="172.5" customHeight="1" x14ac:dyDescent="0.3">
      <c r="A19" s="34" t="s">
        <v>14</v>
      </c>
      <c r="B19" s="35" t="s">
        <v>586</v>
      </c>
      <c r="C19" s="36"/>
      <c r="D19" s="17">
        <v>442000</v>
      </c>
      <c r="E19" s="17">
        <v>479000</v>
      </c>
      <c r="F19" s="17">
        <v>514000</v>
      </c>
      <c r="G19" s="12"/>
    </row>
    <row r="20" spans="1:10" ht="168" customHeight="1" x14ac:dyDescent="0.3">
      <c r="A20" s="34" t="s">
        <v>577</v>
      </c>
      <c r="B20" s="35" t="s">
        <v>587</v>
      </c>
      <c r="C20" s="36"/>
      <c r="D20" s="17">
        <v>240000</v>
      </c>
      <c r="E20" s="17">
        <v>260000</v>
      </c>
      <c r="F20" s="17">
        <v>279000</v>
      </c>
      <c r="G20" s="12"/>
    </row>
    <row r="21" spans="1:10" ht="156" customHeight="1" x14ac:dyDescent="0.3">
      <c r="A21" s="34" t="s">
        <v>578</v>
      </c>
      <c r="B21" s="35" t="s">
        <v>588</v>
      </c>
      <c r="C21" s="36"/>
      <c r="D21" s="17">
        <v>804000</v>
      </c>
      <c r="E21" s="17"/>
      <c r="F21" s="17"/>
      <c r="G21" s="12">
        <f>D21</f>
        <v>804000</v>
      </c>
    </row>
    <row r="22" spans="1:10" ht="150" customHeight="1" x14ac:dyDescent="0.3">
      <c r="A22" s="34" t="s">
        <v>15</v>
      </c>
      <c r="B22" s="35" t="s">
        <v>589</v>
      </c>
      <c r="C22" s="36"/>
      <c r="D22" s="16">
        <f>885000+200000+143000-286000</f>
        <v>942000</v>
      </c>
      <c r="E22" s="16">
        <v>958000</v>
      </c>
      <c r="F22" s="16">
        <v>1028000</v>
      </c>
      <c r="G22" s="12">
        <f>143000-286000</f>
        <v>-143000</v>
      </c>
    </row>
    <row r="23" spans="1:10" ht="107.45" customHeight="1" x14ac:dyDescent="0.3">
      <c r="A23" s="34" t="s">
        <v>16</v>
      </c>
      <c r="B23" s="35" t="s">
        <v>17</v>
      </c>
      <c r="C23" s="36"/>
      <c r="D23" s="16">
        <f>3330000+4812000</f>
        <v>8142000</v>
      </c>
      <c r="E23" s="16">
        <v>3607000</v>
      </c>
      <c r="F23" s="16">
        <v>3870000</v>
      </c>
      <c r="G23" s="12">
        <v>4812000</v>
      </c>
    </row>
    <row r="24" spans="1:10" ht="135.75" hidden="1" x14ac:dyDescent="0.3">
      <c r="A24" s="34" t="s">
        <v>18</v>
      </c>
      <c r="B24" s="35" t="s">
        <v>515</v>
      </c>
      <c r="C24" s="36"/>
      <c r="D24" s="16"/>
      <c r="E24" s="16"/>
      <c r="F24" s="16"/>
      <c r="G24" s="12"/>
    </row>
    <row r="25" spans="1:10" ht="45.75" hidden="1" x14ac:dyDescent="0.3">
      <c r="A25" s="34" t="s">
        <v>19</v>
      </c>
      <c r="B25" s="35" t="s">
        <v>20</v>
      </c>
      <c r="C25" s="36"/>
      <c r="D25" s="16"/>
      <c r="E25" s="16"/>
      <c r="F25" s="16"/>
      <c r="G25" s="12"/>
    </row>
    <row r="26" spans="1:10" ht="120.75" hidden="1" x14ac:dyDescent="0.3">
      <c r="A26" s="34" t="s">
        <v>21</v>
      </c>
      <c r="B26" s="35" t="s">
        <v>22</v>
      </c>
      <c r="C26" s="36"/>
      <c r="D26" s="16"/>
      <c r="E26" s="16"/>
      <c r="F26" s="16"/>
      <c r="G26" s="12"/>
    </row>
    <row r="27" spans="1:10" ht="409.6" customHeight="1" x14ac:dyDescent="0.3">
      <c r="A27" s="37" t="s">
        <v>23</v>
      </c>
      <c r="B27" s="35" t="s">
        <v>590</v>
      </c>
      <c r="C27" s="36"/>
      <c r="D27" s="16">
        <f>359000+530000+3367000</f>
        <v>4256000</v>
      </c>
      <c r="E27" s="16">
        <v>389000</v>
      </c>
      <c r="F27" s="16">
        <v>417000</v>
      </c>
      <c r="G27" s="12">
        <v>3367000</v>
      </c>
    </row>
    <row r="28" spans="1:10" ht="116.45" customHeight="1" x14ac:dyDescent="0.3">
      <c r="A28" s="25" t="s">
        <v>630</v>
      </c>
      <c r="B28" s="38" t="s">
        <v>631</v>
      </c>
      <c r="C28" s="36"/>
      <c r="D28" s="16">
        <v>94000</v>
      </c>
      <c r="E28" s="16"/>
      <c r="F28" s="16"/>
      <c r="G28" s="12">
        <v>94000</v>
      </c>
    </row>
    <row r="29" spans="1:10" ht="117" customHeight="1" x14ac:dyDescent="0.3">
      <c r="A29" s="37" t="s">
        <v>579</v>
      </c>
      <c r="B29" s="35" t="s">
        <v>591</v>
      </c>
      <c r="C29" s="36"/>
      <c r="D29" s="16">
        <f>45000+942000-45000</f>
        <v>942000</v>
      </c>
      <c r="E29" s="16">
        <v>49000</v>
      </c>
      <c r="F29" s="16">
        <v>53000</v>
      </c>
      <c r="G29" s="12">
        <f>942000-45000</f>
        <v>897000</v>
      </c>
    </row>
    <row r="30" spans="1:10" ht="298.14999999999998" customHeight="1" x14ac:dyDescent="0.3">
      <c r="A30" s="37" t="s">
        <v>580</v>
      </c>
      <c r="B30" s="35" t="s">
        <v>592</v>
      </c>
      <c r="C30" s="36"/>
      <c r="D30" s="16">
        <f>774000+300000+2034000</f>
        <v>3108000</v>
      </c>
      <c r="E30" s="16">
        <v>838000</v>
      </c>
      <c r="F30" s="16">
        <v>899000</v>
      </c>
      <c r="G30" s="12">
        <v>2034000</v>
      </c>
    </row>
    <row r="31" spans="1:10" ht="274.89999999999998" customHeight="1" x14ac:dyDescent="0.3">
      <c r="A31" s="37" t="s">
        <v>581</v>
      </c>
      <c r="B31" s="35" t="s">
        <v>593</v>
      </c>
      <c r="C31" s="36"/>
      <c r="D31" s="16">
        <f>1653000+580000+2769000</f>
        <v>5002000</v>
      </c>
      <c r="E31" s="16">
        <v>1790000</v>
      </c>
      <c r="F31" s="16">
        <v>1921000</v>
      </c>
      <c r="G31" s="12">
        <v>2769000</v>
      </c>
    </row>
    <row r="32" spans="1:10" ht="284.25" customHeight="1" x14ac:dyDescent="0.3">
      <c r="A32" s="37" t="s">
        <v>582</v>
      </c>
      <c r="B32" s="35" t="s">
        <v>594</v>
      </c>
      <c r="C32" s="36"/>
      <c r="D32" s="16">
        <f>5460000+3000000+40201000</f>
        <v>48661000</v>
      </c>
      <c r="E32" s="16">
        <v>5913000</v>
      </c>
      <c r="F32" s="16">
        <v>6345000</v>
      </c>
      <c r="G32" s="12">
        <v>40201000</v>
      </c>
    </row>
    <row r="33" spans="1:7" ht="69.599999999999994" customHeight="1" x14ac:dyDescent="0.3">
      <c r="A33" s="37" t="s">
        <v>583</v>
      </c>
      <c r="B33" s="35" t="s">
        <v>595</v>
      </c>
      <c r="C33" s="36"/>
      <c r="D33" s="16">
        <f>114811000-45533000</f>
        <v>69278000</v>
      </c>
      <c r="E33" s="16">
        <v>124340000</v>
      </c>
      <c r="F33" s="16">
        <v>133417000</v>
      </c>
      <c r="G33" s="12">
        <v>-45533000</v>
      </c>
    </row>
    <row r="34" spans="1:7" ht="83.25" customHeight="1" x14ac:dyDescent="0.3">
      <c r="A34" s="37" t="s">
        <v>584</v>
      </c>
      <c r="B34" s="35" t="s">
        <v>596</v>
      </c>
      <c r="C34" s="36"/>
      <c r="D34" s="16">
        <f>9796000+8191000+45168000</f>
        <v>63155000</v>
      </c>
      <c r="E34" s="16">
        <v>10609000</v>
      </c>
      <c r="F34" s="16">
        <v>11383000</v>
      </c>
      <c r="G34" s="12">
        <v>45168000</v>
      </c>
    </row>
    <row r="35" spans="1:7" ht="52.5" customHeight="1" x14ac:dyDescent="0.3">
      <c r="A35" s="33" t="s">
        <v>24</v>
      </c>
      <c r="B35" s="31" t="s">
        <v>25</v>
      </c>
      <c r="C35" s="32"/>
      <c r="D35" s="15">
        <f t="shared" ref="D35:G35" si="4">D36</f>
        <v>10598700</v>
      </c>
      <c r="E35" s="15">
        <f t="shared" si="4"/>
        <v>13582900</v>
      </c>
      <c r="F35" s="15">
        <f t="shared" si="4"/>
        <v>14049600</v>
      </c>
      <c r="G35" s="15">
        <f t="shared" si="4"/>
        <v>737400</v>
      </c>
    </row>
    <row r="36" spans="1:7" ht="39" customHeight="1" x14ac:dyDescent="0.3">
      <c r="A36" s="34" t="s">
        <v>26</v>
      </c>
      <c r="B36" s="35" t="s">
        <v>27</v>
      </c>
      <c r="C36" s="36"/>
      <c r="D36" s="17">
        <f t="shared" ref="D36:E36" si="5">D37+D39+D41+D43</f>
        <v>10598700</v>
      </c>
      <c r="E36" s="17">
        <f t="shared" si="5"/>
        <v>13582900</v>
      </c>
      <c r="F36" s="17">
        <f t="shared" ref="F36:G36" si="6">F37+F39+F41+F43</f>
        <v>14049600</v>
      </c>
      <c r="G36" s="17">
        <f t="shared" si="6"/>
        <v>737400</v>
      </c>
    </row>
    <row r="37" spans="1:7" ht="78" customHeight="1" x14ac:dyDescent="0.3">
      <c r="A37" s="34" t="s">
        <v>28</v>
      </c>
      <c r="B37" s="35" t="s">
        <v>29</v>
      </c>
      <c r="C37" s="36"/>
      <c r="D37" s="16">
        <f t="shared" ref="D37:G37" si="7">D38</f>
        <v>5527300</v>
      </c>
      <c r="E37" s="16">
        <f t="shared" si="7"/>
        <v>7098700</v>
      </c>
      <c r="F37" s="16">
        <f t="shared" si="7"/>
        <v>7331000</v>
      </c>
      <c r="G37" s="16">
        <f t="shared" si="7"/>
        <v>367200</v>
      </c>
    </row>
    <row r="38" spans="1:7" ht="119.25" customHeight="1" x14ac:dyDescent="0.3">
      <c r="A38" s="34" t="s">
        <v>30</v>
      </c>
      <c r="B38" s="35" t="s">
        <v>31</v>
      </c>
      <c r="C38" s="36"/>
      <c r="D38" s="16">
        <f>5160100+367200</f>
        <v>5527300</v>
      </c>
      <c r="E38" s="16">
        <v>7098700</v>
      </c>
      <c r="F38" s="16">
        <v>7331000</v>
      </c>
      <c r="G38" s="12">
        <v>367200</v>
      </c>
    </row>
    <row r="39" spans="1:7" ht="96" customHeight="1" x14ac:dyDescent="0.3">
      <c r="A39" s="37" t="s">
        <v>32</v>
      </c>
      <c r="B39" s="35" t="s">
        <v>33</v>
      </c>
      <c r="C39" s="36"/>
      <c r="D39" s="16">
        <f t="shared" ref="D39:G39" si="8">D40</f>
        <v>29100</v>
      </c>
      <c r="E39" s="16">
        <f t="shared" si="8"/>
        <v>34600</v>
      </c>
      <c r="F39" s="16">
        <f t="shared" si="8"/>
        <v>35700</v>
      </c>
      <c r="G39" s="16">
        <f t="shared" si="8"/>
        <v>3900</v>
      </c>
    </row>
    <row r="40" spans="1:7" ht="131.25" customHeight="1" x14ac:dyDescent="0.3">
      <c r="A40" s="37" t="s">
        <v>34</v>
      </c>
      <c r="B40" s="35" t="s">
        <v>35</v>
      </c>
      <c r="C40" s="36"/>
      <c r="D40" s="16">
        <f>25200+3900</f>
        <v>29100</v>
      </c>
      <c r="E40" s="16">
        <v>34600</v>
      </c>
      <c r="F40" s="16">
        <v>35700</v>
      </c>
      <c r="G40" s="12">
        <v>3900</v>
      </c>
    </row>
    <row r="41" spans="1:7" ht="86.25" customHeight="1" x14ac:dyDescent="0.3">
      <c r="A41" s="34" t="s">
        <v>36</v>
      </c>
      <c r="B41" s="35" t="s">
        <v>37</v>
      </c>
      <c r="C41" s="36"/>
      <c r="D41" s="16">
        <f t="shared" ref="D41:G43" si="9">D42</f>
        <v>5431100</v>
      </c>
      <c r="E41" s="16">
        <f t="shared" si="9"/>
        <v>6865900</v>
      </c>
      <c r="F41" s="16">
        <f t="shared" si="9"/>
        <v>7095900</v>
      </c>
      <c r="G41" s="16">
        <f t="shared" si="9"/>
        <v>439800</v>
      </c>
    </row>
    <row r="42" spans="1:7" ht="106.15" customHeight="1" x14ac:dyDescent="0.3">
      <c r="A42" s="34" t="s">
        <v>38</v>
      </c>
      <c r="B42" s="35" t="s">
        <v>39</v>
      </c>
      <c r="C42" s="36"/>
      <c r="D42" s="16">
        <f>4991300+439800</f>
        <v>5431100</v>
      </c>
      <c r="E42" s="16">
        <v>6865900</v>
      </c>
      <c r="F42" s="16">
        <v>7095900</v>
      </c>
      <c r="G42" s="12">
        <v>439800</v>
      </c>
    </row>
    <row r="43" spans="1:7" ht="81.75" customHeight="1" x14ac:dyDescent="0.3">
      <c r="A43" s="34" t="s">
        <v>40</v>
      </c>
      <c r="B43" s="35" t="s">
        <v>41</v>
      </c>
      <c r="C43" s="36"/>
      <c r="D43" s="16">
        <f t="shared" si="9"/>
        <v>-388800</v>
      </c>
      <c r="E43" s="16">
        <f t="shared" ref="E43:G43" si="10">E44</f>
        <v>-416300</v>
      </c>
      <c r="F43" s="16">
        <f t="shared" si="10"/>
        <v>-413000</v>
      </c>
      <c r="G43" s="16">
        <f t="shared" si="10"/>
        <v>-73500</v>
      </c>
    </row>
    <row r="44" spans="1:7" ht="108" customHeight="1" x14ac:dyDescent="0.3">
      <c r="A44" s="34" t="s">
        <v>42</v>
      </c>
      <c r="B44" s="35" t="s">
        <v>43</v>
      </c>
      <c r="C44" s="36"/>
      <c r="D44" s="16">
        <f>-315300-73500</f>
        <v>-388800</v>
      </c>
      <c r="E44" s="16">
        <v>-416300</v>
      </c>
      <c r="F44" s="16">
        <v>-413000</v>
      </c>
      <c r="G44" s="12">
        <v>-73500</v>
      </c>
    </row>
    <row r="45" spans="1:7" ht="30.75" customHeight="1" x14ac:dyDescent="0.3">
      <c r="A45" s="33" t="s">
        <v>44</v>
      </c>
      <c r="B45" s="31" t="s">
        <v>45</v>
      </c>
      <c r="C45" s="32"/>
      <c r="D45" s="15">
        <f>D57+D60+D62+D46</f>
        <v>44218605</v>
      </c>
      <c r="E45" s="15">
        <f>E57+E60+E62+E46</f>
        <v>44704000</v>
      </c>
      <c r="F45" s="15">
        <f>F57+F60+F62+F46</f>
        <v>47177000</v>
      </c>
      <c r="G45" s="15">
        <f>G57+G60+G62+G46</f>
        <v>1832605</v>
      </c>
    </row>
    <row r="46" spans="1:7" ht="39" customHeight="1" x14ac:dyDescent="0.3">
      <c r="A46" s="34" t="s">
        <v>46</v>
      </c>
      <c r="B46" s="35" t="s">
        <v>47</v>
      </c>
      <c r="C46" s="36"/>
      <c r="D46" s="17">
        <f t="shared" ref="D46:E46" si="11">D47+D51+D54+D55+D56</f>
        <v>38164000</v>
      </c>
      <c r="E46" s="17">
        <f t="shared" si="11"/>
        <v>40245000</v>
      </c>
      <c r="F46" s="17">
        <f t="shared" ref="F46" si="12">F47+F51+F54+F55+F56</f>
        <v>42475000</v>
      </c>
      <c r="G46" s="12"/>
    </row>
    <row r="47" spans="1:7" ht="39" customHeight="1" x14ac:dyDescent="0.3">
      <c r="A47" s="34" t="s">
        <v>48</v>
      </c>
      <c r="B47" s="35" t="s">
        <v>49</v>
      </c>
      <c r="C47" s="36"/>
      <c r="D47" s="17">
        <f t="shared" ref="D47:E47" si="13">D48+D49+D50</f>
        <v>32954000</v>
      </c>
      <c r="E47" s="17">
        <f t="shared" si="13"/>
        <v>34751000</v>
      </c>
      <c r="F47" s="17">
        <f t="shared" ref="F47" si="14">F48+F49+F50</f>
        <v>36677000</v>
      </c>
      <c r="G47" s="12"/>
    </row>
    <row r="48" spans="1:7" ht="42" customHeight="1" x14ac:dyDescent="0.3">
      <c r="A48" s="34" t="s">
        <v>50</v>
      </c>
      <c r="B48" s="35" t="s">
        <v>49</v>
      </c>
      <c r="C48" s="36"/>
      <c r="D48" s="17">
        <v>32954000</v>
      </c>
      <c r="E48" s="17">
        <v>34751000</v>
      </c>
      <c r="F48" s="17">
        <v>36677000</v>
      </c>
      <c r="G48" s="12"/>
    </row>
    <row r="49" spans="1:8" ht="45.75" hidden="1" x14ac:dyDescent="0.3">
      <c r="A49" s="34" t="s">
        <v>51</v>
      </c>
      <c r="B49" s="35" t="s">
        <v>52</v>
      </c>
      <c r="C49" s="36"/>
      <c r="D49" s="17"/>
      <c r="E49" s="17"/>
      <c r="F49" s="17"/>
      <c r="G49" s="12"/>
    </row>
    <row r="50" spans="1:8" ht="45.75" hidden="1" x14ac:dyDescent="0.3">
      <c r="A50" s="34" t="s">
        <v>51</v>
      </c>
      <c r="B50" s="35" t="s">
        <v>52</v>
      </c>
      <c r="C50" s="36"/>
      <c r="D50" s="17"/>
      <c r="E50" s="17"/>
      <c r="F50" s="17"/>
      <c r="G50" s="12"/>
    </row>
    <row r="51" spans="1:8" ht="57" customHeight="1" x14ac:dyDescent="0.3">
      <c r="A51" s="34" t="s">
        <v>53</v>
      </c>
      <c r="B51" s="35" t="s">
        <v>54</v>
      </c>
      <c r="C51" s="36"/>
      <c r="D51" s="17">
        <f t="shared" ref="D51:F51" si="15">D52</f>
        <v>5210000</v>
      </c>
      <c r="E51" s="17">
        <f t="shared" si="15"/>
        <v>5494000</v>
      </c>
      <c r="F51" s="17">
        <f t="shared" si="15"/>
        <v>5798000</v>
      </c>
      <c r="G51" s="12"/>
    </row>
    <row r="52" spans="1:8" ht="81.75" customHeight="1" x14ac:dyDescent="0.3">
      <c r="A52" s="34" t="s">
        <v>55</v>
      </c>
      <c r="B52" s="35" t="s">
        <v>56</v>
      </c>
      <c r="C52" s="36"/>
      <c r="D52" s="17">
        <v>5210000</v>
      </c>
      <c r="E52" s="17">
        <v>5494000</v>
      </c>
      <c r="F52" s="17">
        <v>5798000</v>
      </c>
      <c r="G52" s="12"/>
    </row>
    <row r="53" spans="1:8" ht="62.25" hidden="1" customHeight="1" x14ac:dyDescent="0.3">
      <c r="A53" s="34" t="s">
        <v>57</v>
      </c>
      <c r="B53" s="35" t="s">
        <v>58</v>
      </c>
      <c r="C53" s="36"/>
      <c r="D53" s="15"/>
      <c r="E53" s="15"/>
      <c r="F53" s="15"/>
      <c r="G53" s="12"/>
    </row>
    <row r="54" spans="1:8" ht="50.1" hidden="1" customHeight="1" x14ac:dyDescent="0.3">
      <c r="A54" s="34" t="s">
        <v>59</v>
      </c>
      <c r="B54" s="35" t="s">
        <v>60</v>
      </c>
      <c r="C54" s="36"/>
      <c r="D54" s="15"/>
      <c r="E54" s="15"/>
      <c r="F54" s="15"/>
      <c r="G54" s="12"/>
    </row>
    <row r="55" spans="1:8" ht="45.75" hidden="1" customHeight="1" x14ac:dyDescent="0.3">
      <c r="A55" s="34" t="s">
        <v>61</v>
      </c>
      <c r="B55" s="35" t="s">
        <v>62</v>
      </c>
      <c r="C55" s="36"/>
      <c r="D55" s="17"/>
      <c r="E55" s="17"/>
      <c r="F55" s="17"/>
      <c r="G55" s="12"/>
    </row>
    <row r="56" spans="1:8" ht="50.1" hidden="1" customHeight="1" x14ac:dyDescent="0.3">
      <c r="A56" s="34" t="s">
        <v>61</v>
      </c>
      <c r="B56" s="35" t="s">
        <v>63</v>
      </c>
      <c r="C56" s="36"/>
      <c r="D56" s="17"/>
      <c r="E56" s="17"/>
      <c r="F56" s="17"/>
      <c r="G56" s="12"/>
    </row>
    <row r="57" spans="1:8" ht="30.75" x14ac:dyDescent="0.3">
      <c r="A57" s="34" t="s">
        <v>64</v>
      </c>
      <c r="B57" s="35" t="s">
        <v>65</v>
      </c>
      <c r="C57" s="36"/>
      <c r="D57" s="17">
        <f t="shared" ref="D57:E57" si="16">D58+D59</f>
        <v>2940</v>
      </c>
      <c r="E57" s="17">
        <f t="shared" si="16"/>
        <v>0</v>
      </c>
      <c r="F57" s="17">
        <f t="shared" ref="F57:G57" si="17">F58+F59</f>
        <v>0</v>
      </c>
      <c r="G57" s="17">
        <f t="shared" si="17"/>
        <v>2940</v>
      </c>
    </row>
    <row r="58" spans="1:8" ht="30.75" x14ac:dyDescent="0.3">
      <c r="A58" s="34" t="s">
        <v>66</v>
      </c>
      <c r="B58" s="35" t="s">
        <v>65</v>
      </c>
      <c r="C58" s="36"/>
      <c r="D58" s="16">
        <v>2940</v>
      </c>
      <c r="E58" s="16"/>
      <c r="F58" s="16"/>
      <c r="G58" s="12">
        <v>2940</v>
      </c>
    </row>
    <row r="59" spans="1:8" ht="45.75" hidden="1" x14ac:dyDescent="0.3">
      <c r="A59" s="34" t="s">
        <v>67</v>
      </c>
      <c r="B59" s="35" t="s">
        <v>68</v>
      </c>
      <c r="C59" s="36"/>
      <c r="D59" s="16"/>
      <c r="E59" s="16"/>
      <c r="F59" s="16"/>
      <c r="G59" s="12"/>
    </row>
    <row r="60" spans="1:8" ht="29.25" customHeight="1" x14ac:dyDescent="0.3">
      <c r="A60" s="34" t="s">
        <v>69</v>
      </c>
      <c r="B60" s="35" t="s">
        <v>70</v>
      </c>
      <c r="C60" s="36"/>
      <c r="D60" s="17">
        <f t="shared" ref="D60:G60" si="18">D61</f>
        <v>2235665</v>
      </c>
      <c r="E60" s="17">
        <f t="shared" si="18"/>
        <v>433000</v>
      </c>
      <c r="F60" s="17">
        <f t="shared" si="18"/>
        <v>455000</v>
      </c>
      <c r="G60" s="17">
        <f t="shared" si="18"/>
        <v>1829665</v>
      </c>
    </row>
    <row r="61" spans="1:8" ht="28.5" customHeight="1" x14ac:dyDescent="0.3">
      <c r="A61" s="34" t="s">
        <v>71</v>
      </c>
      <c r="B61" s="35" t="s">
        <v>70</v>
      </c>
      <c r="C61" s="36"/>
      <c r="D61" s="16">
        <f>406000+1829665</f>
        <v>2235665</v>
      </c>
      <c r="E61" s="16">
        <v>433000</v>
      </c>
      <c r="F61" s="16">
        <v>455000</v>
      </c>
      <c r="G61" s="12">
        <v>1829665</v>
      </c>
      <c r="H61" t="s">
        <v>636</v>
      </c>
    </row>
    <row r="62" spans="1:8" ht="44.25" customHeight="1" x14ac:dyDescent="0.3">
      <c r="A62" s="34" t="s">
        <v>72</v>
      </c>
      <c r="B62" s="35" t="s">
        <v>73</v>
      </c>
      <c r="C62" s="36"/>
      <c r="D62" s="17">
        <f t="shared" ref="D62:F62" si="19">D63</f>
        <v>3816000</v>
      </c>
      <c r="E62" s="17">
        <f t="shared" si="19"/>
        <v>4026000</v>
      </c>
      <c r="F62" s="17">
        <f t="shared" si="19"/>
        <v>4247000</v>
      </c>
      <c r="G62" s="12"/>
    </row>
    <row r="63" spans="1:8" ht="60" customHeight="1" x14ac:dyDescent="0.3">
      <c r="A63" s="37" t="s">
        <v>396</v>
      </c>
      <c r="B63" s="35" t="s">
        <v>397</v>
      </c>
      <c r="C63" s="36"/>
      <c r="D63" s="16">
        <v>3816000</v>
      </c>
      <c r="E63" s="16">
        <v>4026000</v>
      </c>
      <c r="F63" s="16">
        <v>4247000</v>
      </c>
      <c r="G63" s="12"/>
    </row>
    <row r="64" spans="1:8" ht="29.25" customHeight="1" x14ac:dyDescent="0.3">
      <c r="A64" s="33" t="s">
        <v>74</v>
      </c>
      <c r="B64" s="31" t="s">
        <v>75</v>
      </c>
      <c r="C64" s="32"/>
      <c r="D64" s="15">
        <f t="shared" ref="D64:E64" si="20">D65+D67</f>
        <v>4661000</v>
      </c>
      <c r="E64" s="15">
        <f t="shared" si="20"/>
        <v>4782000</v>
      </c>
      <c r="F64" s="15">
        <f t="shared" ref="F64" si="21">F65+F67</f>
        <v>4964000</v>
      </c>
      <c r="G64" s="12"/>
    </row>
    <row r="65" spans="1:7" ht="32.25" customHeight="1" x14ac:dyDescent="0.3">
      <c r="A65" s="37" t="s">
        <v>522</v>
      </c>
      <c r="B65" s="35" t="s">
        <v>520</v>
      </c>
      <c r="C65" s="36"/>
      <c r="D65" s="17">
        <f t="shared" ref="D65:F65" si="22">D66</f>
        <v>3189000</v>
      </c>
      <c r="E65" s="17">
        <f t="shared" si="22"/>
        <v>3284000</v>
      </c>
      <c r="F65" s="17">
        <f t="shared" si="22"/>
        <v>3383000</v>
      </c>
      <c r="G65" s="12"/>
    </row>
    <row r="66" spans="1:7" ht="52.5" customHeight="1" x14ac:dyDescent="0.3">
      <c r="A66" s="37" t="s">
        <v>523</v>
      </c>
      <c r="B66" s="35" t="s">
        <v>521</v>
      </c>
      <c r="C66" s="36"/>
      <c r="D66" s="16">
        <v>3189000</v>
      </c>
      <c r="E66" s="16">
        <v>3284000</v>
      </c>
      <c r="F66" s="16">
        <v>3383000</v>
      </c>
      <c r="G66" s="12"/>
    </row>
    <row r="67" spans="1:7" ht="31.5" customHeight="1" x14ac:dyDescent="0.3">
      <c r="A67" s="37" t="s">
        <v>76</v>
      </c>
      <c r="B67" s="35" t="s">
        <v>77</v>
      </c>
      <c r="C67" s="36"/>
      <c r="D67" s="17">
        <f t="shared" ref="D67:E67" si="23">D68+D70</f>
        <v>1472000</v>
      </c>
      <c r="E67" s="17">
        <f t="shared" si="23"/>
        <v>1498000</v>
      </c>
      <c r="F67" s="17">
        <f t="shared" ref="F67" si="24">F68+F70</f>
        <v>1581000</v>
      </c>
      <c r="G67" s="12"/>
    </row>
    <row r="68" spans="1:7" ht="31.5" customHeight="1" x14ac:dyDescent="0.3">
      <c r="A68" s="37" t="s">
        <v>78</v>
      </c>
      <c r="B68" s="35" t="s">
        <v>79</v>
      </c>
      <c r="C68" s="36"/>
      <c r="D68" s="17">
        <f t="shared" ref="D68:F68" si="25">D69</f>
        <v>900000</v>
      </c>
      <c r="E68" s="17">
        <f t="shared" si="25"/>
        <v>922000</v>
      </c>
      <c r="F68" s="17">
        <f t="shared" si="25"/>
        <v>994000</v>
      </c>
      <c r="G68" s="12"/>
    </row>
    <row r="69" spans="1:7" ht="50.25" customHeight="1" x14ac:dyDescent="0.3">
      <c r="A69" s="37" t="s">
        <v>525</v>
      </c>
      <c r="B69" s="35" t="s">
        <v>524</v>
      </c>
      <c r="C69" s="36"/>
      <c r="D69" s="16">
        <v>900000</v>
      </c>
      <c r="E69" s="16">
        <v>922000</v>
      </c>
      <c r="F69" s="16">
        <v>994000</v>
      </c>
      <c r="G69" s="12"/>
    </row>
    <row r="70" spans="1:7" ht="30.75" customHeight="1" x14ac:dyDescent="0.3">
      <c r="A70" s="37" t="s">
        <v>80</v>
      </c>
      <c r="B70" s="35" t="s">
        <v>81</v>
      </c>
      <c r="C70" s="36"/>
      <c r="D70" s="17">
        <f t="shared" ref="D70:F70" si="26">D71</f>
        <v>572000</v>
      </c>
      <c r="E70" s="17">
        <f t="shared" si="26"/>
        <v>576000</v>
      </c>
      <c r="F70" s="17">
        <f t="shared" si="26"/>
        <v>587000</v>
      </c>
      <c r="G70" s="12"/>
    </row>
    <row r="71" spans="1:7" ht="39.75" customHeight="1" x14ac:dyDescent="0.3">
      <c r="A71" s="37" t="s">
        <v>526</v>
      </c>
      <c r="B71" s="35" t="s">
        <v>527</v>
      </c>
      <c r="C71" s="36"/>
      <c r="D71" s="17">
        <v>572000</v>
      </c>
      <c r="E71" s="17">
        <v>576000</v>
      </c>
      <c r="F71" s="17">
        <v>587000</v>
      </c>
      <c r="G71" s="12"/>
    </row>
    <row r="72" spans="1:7" ht="25.5" customHeight="1" x14ac:dyDescent="0.3">
      <c r="A72" s="33" t="s">
        <v>82</v>
      </c>
      <c r="B72" s="31" t="s">
        <v>83</v>
      </c>
      <c r="C72" s="32"/>
      <c r="D72" s="15">
        <f t="shared" ref="D72:E72" si="27">D73+D77+D75</f>
        <v>6101000</v>
      </c>
      <c r="E72" s="15">
        <f t="shared" si="27"/>
        <v>6516000</v>
      </c>
      <c r="F72" s="15">
        <f t="shared" ref="F72" si="28">F73+F77+F75</f>
        <v>6849000</v>
      </c>
      <c r="G72" s="12"/>
    </row>
    <row r="73" spans="1:7" ht="37.5" customHeight="1" x14ac:dyDescent="0.3">
      <c r="A73" s="34" t="s">
        <v>84</v>
      </c>
      <c r="B73" s="35" t="s">
        <v>85</v>
      </c>
      <c r="C73" s="36"/>
      <c r="D73" s="17">
        <f t="shared" ref="D73:F73" si="29">D74</f>
        <v>6101000</v>
      </c>
      <c r="E73" s="17">
        <f t="shared" si="29"/>
        <v>6516000</v>
      </c>
      <c r="F73" s="17">
        <f t="shared" si="29"/>
        <v>6849000</v>
      </c>
      <c r="G73" s="12"/>
    </row>
    <row r="74" spans="1:7" ht="57" customHeight="1" x14ac:dyDescent="0.3">
      <c r="A74" s="34" t="s">
        <v>86</v>
      </c>
      <c r="B74" s="35" t="s">
        <v>87</v>
      </c>
      <c r="C74" s="36"/>
      <c r="D74" s="16">
        <v>6101000</v>
      </c>
      <c r="E74" s="16">
        <v>6516000</v>
      </c>
      <c r="F74" s="16">
        <v>6849000</v>
      </c>
      <c r="G74" s="12"/>
    </row>
    <row r="75" spans="1:7" ht="51.75" hidden="1" customHeight="1" x14ac:dyDescent="0.3">
      <c r="A75" s="34" t="s">
        <v>88</v>
      </c>
      <c r="B75" s="35" t="s">
        <v>89</v>
      </c>
      <c r="C75" s="36"/>
      <c r="D75" s="16"/>
      <c r="E75" s="16"/>
      <c r="F75" s="16"/>
      <c r="G75" s="12"/>
    </row>
    <row r="76" spans="1:7" ht="66.75" hidden="1" customHeight="1" x14ac:dyDescent="0.3">
      <c r="A76" s="34" t="s">
        <v>90</v>
      </c>
      <c r="B76" s="35" t="s">
        <v>91</v>
      </c>
      <c r="C76" s="36"/>
      <c r="D76" s="16"/>
      <c r="E76" s="16"/>
      <c r="F76" s="16"/>
      <c r="G76" s="12"/>
    </row>
    <row r="77" spans="1:7" ht="50.25" hidden="1" customHeight="1" x14ac:dyDescent="0.3">
      <c r="A77" s="34" t="s">
        <v>92</v>
      </c>
      <c r="B77" s="35" t="s">
        <v>93</v>
      </c>
      <c r="C77" s="36"/>
      <c r="D77" s="17">
        <f t="shared" ref="D77:F77" si="30">D78</f>
        <v>0</v>
      </c>
      <c r="E77" s="17">
        <f t="shared" si="30"/>
        <v>0</v>
      </c>
      <c r="F77" s="17">
        <f t="shared" si="30"/>
        <v>0</v>
      </c>
      <c r="G77" s="12"/>
    </row>
    <row r="78" spans="1:7" ht="46.5" hidden="1" customHeight="1" x14ac:dyDescent="0.3">
      <c r="A78" s="34" t="s">
        <v>94</v>
      </c>
      <c r="B78" s="35" t="s">
        <v>95</v>
      </c>
      <c r="C78" s="36"/>
      <c r="D78" s="16"/>
      <c r="E78" s="16"/>
      <c r="F78" s="16"/>
      <c r="G78" s="12"/>
    </row>
    <row r="79" spans="1:7" ht="60.75" hidden="1" x14ac:dyDescent="0.3">
      <c r="A79" s="34" t="s">
        <v>96</v>
      </c>
      <c r="B79" s="39" t="s">
        <v>97</v>
      </c>
      <c r="C79" s="40"/>
      <c r="D79" s="16"/>
      <c r="E79" s="16"/>
      <c r="F79" s="16"/>
      <c r="G79" s="12"/>
    </row>
    <row r="80" spans="1:7" ht="90.75" hidden="1" x14ac:dyDescent="0.3">
      <c r="A80" s="37" t="s">
        <v>98</v>
      </c>
      <c r="B80" s="35" t="s">
        <v>99</v>
      </c>
      <c r="C80" s="36"/>
      <c r="D80" s="16"/>
      <c r="E80" s="16"/>
      <c r="F80" s="16"/>
      <c r="G80" s="12"/>
    </row>
    <row r="81" spans="1:8" ht="57.75" customHeight="1" x14ac:dyDescent="0.3">
      <c r="A81" s="33" t="s">
        <v>100</v>
      </c>
      <c r="B81" s="31" t="s">
        <v>101</v>
      </c>
      <c r="C81" s="32"/>
      <c r="D81" s="15">
        <f t="shared" ref="D81:E81" si="31">D82+D89</f>
        <v>22577900</v>
      </c>
      <c r="E81" s="15">
        <f t="shared" si="31"/>
        <v>19079800</v>
      </c>
      <c r="F81" s="15">
        <f t="shared" ref="F81" si="32">F82+F89</f>
        <v>19081800</v>
      </c>
      <c r="G81" s="12">
        <f>G84</f>
        <v>0</v>
      </c>
    </row>
    <row r="82" spans="1:8" ht="85.9" customHeight="1" x14ac:dyDescent="0.3">
      <c r="A82" s="34" t="s">
        <v>102</v>
      </c>
      <c r="B82" s="35" t="s">
        <v>103</v>
      </c>
      <c r="C82" s="36"/>
      <c r="D82" s="17">
        <f t="shared" ref="D82:E82" si="33">D83+D87+D85</f>
        <v>21077900</v>
      </c>
      <c r="E82" s="17">
        <f t="shared" si="33"/>
        <v>16079800</v>
      </c>
      <c r="F82" s="17">
        <f t="shared" ref="F82" si="34">F83+F87+F85</f>
        <v>16081800</v>
      </c>
      <c r="G82" s="12"/>
    </row>
    <row r="83" spans="1:8" ht="75.75" customHeight="1" x14ac:dyDescent="0.3">
      <c r="A83" s="34" t="s">
        <v>104</v>
      </c>
      <c r="B83" s="35" t="s">
        <v>105</v>
      </c>
      <c r="C83" s="36"/>
      <c r="D83" s="17">
        <f t="shared" ref="D83:F85" si="35">D84</f>
        <v>13000000</v>
      </c>
      <c r="E83" s="17">
        <f t="shared" si="35"/>
        <v>8000000</v>
      </c>
      <c r="F83" s="17">
        <f t="shared" si="35"/>
        <v>8000000</v>
      </c>
      <c r="G83" s="12"/>
    </row>
    <row r="84" spans="1:8" ht="88.15" customHeight="1" x14ac:dyDescent="0.3">
      <c r="A84" s="37" t="s">
        <v>398</v>
      </c>
      <c r="B84" s="35" t="s">
        <v>399</v>
      </c>
      <c r="C84" s="36"/>
      <c r="D84" s="17">
        <f>8000000+5000000</f>
        <v>13000000</v>
      </c>
      <c r="E84" s="17">
        <v>8000000</v>
      </c>
      <c r="F84" s="17">
        <v>8000000</v>
      </c>
      <c r="G84" s="12"/>
      <c r="H84" s="6">
        <v>1900000</v>
      </c>
    </row>
    <row r="85" spans="1:8" ht="85.9" customHeight="1" x14ac:dyDescent="0.3">
      <c r="A85" s="41" t="s">
        <v>487</v>
      </c>
      <c r="B85" s="42" t="s">
        <v>488</v>
      </c>
      <c r="C85" s="36"/>
      <c r="D85" s="17">
        <f t="shared" si="35"/>
        <v>77900</v>
      </c>
      <c r="E85" s="17">
        <f t="shared" si="35"/>
        <v>79800</v>
      </c>
      <c r="F85" s="17">
        <f t="shared" si="35"/>
        <v>81800</v>
      </c>
      <c r="G85" s="12"/>
    </row>
    <row r="86" spans="1:8" ht="68.45" customHeight="1" x14ac:dyDescent="0.3">
      <c r="A86" s="41" t="s">
        <v>489</v>
      </c>
      <c r="B86" s="42" t="s">
        <v>490</v>
      </c>
      <c r="C86" s="36"/>
      <c r="D86" s="17">
        <v>77900</v>
      </c>
      <c r="E86" s="17">
        <v>79800</v>
      </c>
      <c r="F86" s="17">
        <v>81800</v>
      </c>
      <c r="G86" s="12"/>
    </row>
    <row r="87" spans="1:8" ht="42.6" customHeight="1" x14ac:dyDescent="0.3">
      <c r="A87" s="34" t="s">
        <v>106</v>
      </c>
      <c r="B87" s="35" t="s">
        <v>597</v>
      </c>
      <c r="C87" s="36"/>
      <c r="D87" s="17">
        <f t="shared" ref="D87:F87" si="36">D88</f>
        <v>8000000</v>
      </c>
      <c r="E87" s="17">
        <f t="shared" si="36"/>
        <v>8000000</v>
      </c>
      <c r="F87" s="17">
        <f t="shared" si="36"/>
        <v>8000000</v>
      </c>
      <c r="G87" s="12"/>
    </row>
    <row r="88" spans="1:8" ht="49.15" customHeight="1" x14ac:dyDescent="0.3">
      <c r="A88" s="37" t="s">
        <v>400</v>
      </c>
      <c r="B88" s="35" t="s">
        <v>528</v>
      </c>
      <c r="C88" s="36"/>
      <c r="D88" s="16">
        <v>8000000</v>
      </c>
      <c r="E88" s="16">
        <v>8000000</v>
      </c>
      <c r="F88" s="16">
        <v>8000000</v>
      </c>
      <c r="G88" s="12"/>
    </row>
    <row r="89" spans="1:8" ht="98.25" customHeight="1" x14ac:dyDescent="0.3">
      <c r="A89" s="34" t="s">
        <v>107</v>
      </c>
      <c r="B89" s="35" t="s">
        <v>108</v>
      </c>
      <c r="C89" s="36"/>
      <c r="D89" s="16">
        <f t="shared" ref="D89:F90" si="37">D90</f>
        <v>1500000</v>
      </c>
      <c r="E89" s="16">
        <f t="shared" si="37"/>
        <v>3000000</v>
      </c>
      <c r="F89" s="16">
        <f t="shared" si="37"/>
        <v>3000000</v>
      </c>
      <c r="G89" s="12"/>
    </row>
    <row r="90" spans="1:8" ht="93" customHeight="1" x14ac:dyDescent="0.3">
      <c r="A90" s="34" t="s">
        <v>109</v>
      </c>
      <c r="B90" s="35" t="s">
        <v>110</v>
      </c>
      <c r="C90" s="36"/>
      <c r="D90" s="16">
        <f t="shared" si="37"/>
        <v>1500000</v>
      </c>
      <c r="E90" s="16">
        <f t="shared" si="37"/>
        <v>3000000</v>
      </c>
      <c r="F90" s="16">
        <f t="shared" si="37"/>
        <v>3000000</v>
      </c>
      <c r="G90" s="12"/>
    </row>
    <row r="91" spans="1:8" ht="93" customHeight="1" x14ac:dyDescent="0.3">
      <c r="A91" s="34" t="s">
        <v>401</v>
      </c>
      <c r="B91" s="35" t="s">
        <v>402</v>
      </c>
      <c r="C91" s="36"/>
      <c r="D91" s="16">
        <f>3000000-1500000</f>
        <v>1500000</v>
      </c>
      <c r="E91" s="16">
        <v>3000000</v>
      </c>
      <c r="F91" s="16">
        <v>3000000</v>
      </c>
      <c r="G91" s="12"/>
    </row>
    <row r="92" spans="1:8" ht="45" hidden="1" customHeight="1" x14ac:dyDescent="0.3">
      <c r="A92" s="33" t="s">
        <v>111</v>
      </c>
      <c r="B92" s="31" t="s">
        <v>112</v>
      </c>
      <c r="C92" s="32"/>
      <c r="D92" s="15">
        <f t="shared" ref="D92:F92" si="38">D93</f>
        <v>0</v>
      </c>
      <c r="E92" s="15">
        <f t="shared" si="38"/>
        <v>0</v>
      </c>
      <c r="F92" s="15">
        <f t="shared" si="38"/>
        <v>0</v>
      </c>
      <c r="G92" s="12"/>
    </row>
    <row r="93" spans="1:8" ht="27.75" hidden="1" customHeight="1" x14ac:dyDescent="0.3">
      <c r="A93" s="34" t="s">
        <v>113</v>
      </c>
      <c r="B93" s="35" t="s">
        <v>114</v>
      </c>
      <c r="C93" s="36"/>
      <c r="D93" s="17">
        <f t="shared" ref="D93:E93" si="39">D94+D95+D96+D97</f>
        <v>0</v>
      </c>
      <c r="E93" s="17">
        <f t="shared" si="39"/>
        <v>0</v>
      </c>
      <c r="F93" s="17">
        <f t="shared" ref="F93" si="40">F94+F95+F96+F97</f>
        <v>0</v>
      </c>
      <c r="G93" s="12"/>
    </row>
    <row r="94" spans="1:8" ht="38.25" hidden="1" customHeight="1" x14ac:dyDescent="0.3">
      <c r="A94" s="34" t="s">
        <v>115</v>
      </c>
      <c r="B94" s="35" t="s">
        <v>116</v>
      </c>
      <c r="C94" s="36"/>
      <c r="D94" s="16"/>
      <c r="E94" s="16"/>
      <c r="F94" s="16"/>
      <c r="G94" s="12"/>
    </row>
    <row r="95" spans="1:8" ht="38.25" hidden="1" customHeight="1" x14ac:dyDescent="0.3">
      <c r="A95" s="34" t="s">
        <v>117</v>
      </c>
      <c r="B95" s="35" t="s">
        <v>118</v>
      </c>
      <c r="C95" s="36"/>
      <c r="D95" s="16"/>
      <c r="E95" s="16"/>
      <c r="F95" s="16"/>
      <c r="G95" s="12"/>
    </row>
    <row r="96" spans="1:8" ht="31.5" hidden="1" customHeight="1" x14ac:dyDescent="0.3">
      <c r="A96" s="34" t="s">
        <v>119</v>
      </c>
      <c r="B96" s="35" t="s">
        <v>120</v>
      </c>
      <c r="C96" s="36"/>
      <c r="D96" s="16"/>
      <c r="E96" s="16"/>
      <c r="F96" s="16"/>
      <c r="G96" s="12"/>
    </row>
    <row r="97" spans="1:7" ht="39" hidden="1" customHeight="1" x14ac:dyDescent="0.3">
      <c r="A97" s="34" t="s">
        <v>121</v>
      </c>
      <c r="B97" s="35" t="s">
        <v>122</v>
      </c>
      <c r="C97" s="36"/>
      <c r="D97" s="16">
        <f t="shared" ref="D97:E97" si="41">D98+D99</f>
        <v>0</v>
      </c>
      <c r="E97" s="16">
        <f t="shared" si="41"/>
        <v>0</v>
      </c>
      <c r="F97" s="16">
        <f t="shared" ref="F97" si="42">F98+F99</f>
        <v>0</v>
      </c>
      <c r="G97" s="12"/>
    </row>
    <row r="98" spans="1:7" ht="27" hidden="1" customHeight="1" x14ac:dyDescent="0.3">
      <c r="A98" s="34" t="s">
        <v>123</v>
      </c>
      <c r="B98" s="35" t="s">
        <v>124</v>
      </c>
      <c r="C98" s="36"/>
      <c r="D98" s="16"/>
      <c r="E98" s="16"/>
      <c r="F98" s="16"/>
      <c r="G98" s="12"/>
    </row>
    <row r="99" spans="1:7" ht="30" hidden="1" customHeight="1" x14ac:dyDescent="0.3">
      <c r="A99" s="34" t="s">
        <v>125</v>
      </c>
      <c r="B99" s="35" t="s">
        <v>126</v>
      </c>
      <c r="C99" s="36"/>
      <c r="D99" s="16"/>
      <c r="E99" s="16"/>
      <c r="F99" s="16"/>
      <c r="G99" s="12"/>
    </row>
    <row r="100" spans="1:7" ht="40.5" customHeight="1" x14ac:dyDescent="0.3">
      <c r="A100" s="33" t="s">
        <v>127</v>
      </c>
      <c r="B100" s="31" t="s">
        <v>492</v>
      </c>
      <c r="C100" s="32"/>
      <c r="D100" s="15">
        <f t="shared" ref="D100:E100" si="43">D101+D104</f>
        <v>3428650</v>
      </c>
      <c r="E100" s="15">
        <f t="shared" si="43"/>
        <v>3467200</v>
      </c>
      <c r="F100" s="15">
        <f t="shared" ref="F100:G100" si="44">F101+F104</f>
        <v>3500800</v>
      </c>
      <c r="G100" s="15">
        <f t="shared" si="44"/>
        <v>75650</v>
      </c>
    </row>
    <row r="101" spans="1:7" ht="28.15" customHeight="1" x14ac:dyDescent="0.3">
      <c r="A101" s="34" t="s">
        <v>128</v>
      </c>
      <c r="B101" s="35" t="s">
        <v>129</v>
      </c>
      <c r="C101" s="36"/>
      <c r="D101" s="17">
        <f t="shared" ref="D101:F102" si="45">D102</f>
        <v>3353000</v>
      </c>
      <c r="E101" s="17">
        <f t="shared" si="45"/>
        <v>3467200</v>
      </c>
      <c r="F101" s="17">
        <f t="shared" si="45"/>
        <v>3500800</v>
      </c>
      <c r="G101" s="12"/>
    </row>
    <row r="102" spans="1:7" ht="28.15" customHeight="1" x14ac:dyDescent="0.3">
      <c r="A102" s="34" t="s">
        <v>130</v>
      </c>
      <c r="B102" s="35" t="s">
        <v>131</v>
      </c>
      <c r="C102" s="36"/>
      <c r="D102" s="17">
        <f t="shared" si="45"/>
        <v>3353000</v>
      </c>
      <c r="E102" s="17">
        <f t="shared" si="45"/>
        <v>3467200</v>
      </c>
      <c r="F102" s="17">
        <f t="shared" si="45"/>
        <v>3500800</v>
      </c>
      <c r="G102" s="12"/>
    </row>
    <row r="103" spans="1:7" ht="40.5" customHeight="1" x14ac:dyDescent="0.3">
      <c r="A103" s="34" t="s">
        <v>403</v>
      </c>
      <c r="B103" s="35" t="s">
        <v>413</v>
      </c>
      <c r="C103" s="36"/>
      <c r="D103" s="17">
        <v>3353000</v>
      </c>
      <c r="E103" s="17">
        <v>3467200</v>
      </c>
      <c r="F103" s="17">
        <v>3500800</v>
      </c>
      <c r="G103" s="12"/>
    </row>
    <row r="104" spans="1:7" ht="28.15" customHeight="1" x14ac:dyDescent="0.3">
      <c r="A104" s="34" t="s">
        <v>132</v>
      </c>
      <c r="B104" s="35" t="s">
        <v>133</v>
      </c>
      <c r="C104" s="36"/>
      <c r="D104" s="17">
        <f t="shared" ref="D104:E104" si="46">D105+D107</f>
        <v>75650</v>
      </c>
      <c r="E104" s="17">
        <f t="shared" si="46"/>
        <v>0</v>
      </c>
      <c r="F104" s="17">
        <f t="shared" ref="F104:G104" si="47">F105+F107</f>
        <v>0</v>
      </c>
      <c r="G104" s="17">
        <f t="shared" si="47"/>
        <v>75650</v>
      </c>
    </row>
    <row r="105" spans="1:7" ht="33" hidden="1" customHeight="1" x14ac:dyDescent="0.3">
      <c r="A105" s="34" t="s">
        <v>134</v>
      </c>
      <c r="B105" s="35" t="s">
        <v>135</v>
      </c>
      <c r="C105" s="36"/>
      <c r="D105" s="17"/>
      <c r="E105" s="17"/>
      <c r="F105" s="17"/>
      <c r="G105" s="12"/>
    </row>
    <row r="106" spans="1:7" ht="30.75" hidden="1" x14ac:dyDescent="0.3">
      <c r="A106" s="34" t="s">
        <v>483</v>
      </c>
      <c r="B106" s="35" t="s">
        <v>482</v>
      </c>
      <c r="C106" s="36"/>
      <c r="D106" s="17"/>
      <c r="E106" s="17"/>
      <c r="F106" s="17"/>
      <c r="G106" s="12"/>
    </row>
    <row r="107" spans="1:7" ht="28.15" customHeight="1" x14ac:dyDescent="0.3">
      <c r="A107" s="34" t="s">
        <v>136</v>
      </c>
      <c r="B107" s="35" t="s">
        <v>137</v>
      </c>
      <c r="C107" s="36"/>
      <c r="D107" s="17">
        <f t="shared" ref="D107:G107" si="48">D108</f>
        <v>75650</v>
      </c>
      <c r="E107" s="17">
        <f t="shared" si="48"/>
        <v>0</v>
      </c>
      <c r="F107" s="17">
        <f t="shared" si="48"/>
        <v>0</v>
      </c>
      <c r="G107" s="17">
        <f t="shared" si="48"/>
        <v>75650</v>
      </c>
    </row>
    <row r="108" spans="1:7" ht="28.15" customHeight="1" x14ac:dyDescent="0.3">
      <c r="A108" s="34" t="s">
        <v>404</v>
      </c>
      <c r="B108" s="35" t="s">
        <v>405</v>
      </c>
      <c r="C108" s="36"/>
      <c r="D108" s="16">
        <v>75650</v>
      </c>
      <c r="E108" s="16"/>
      <c r="F108" s="16"/>
      <c r="G108" s="12">
        <v>75650</v>
      </c>
    </row>
    <row r="109" spans="1:7" ht="47.25" customHeight="1" x14ac:dyDescent="0.3">
      <c r="A109" s="33" t="s">
        <v>138</v>
      </c>
      <c r="B109" s="31" t="s">
        <v>139</v>
      </c>
      <c r="C109" s="32"/>
      <c r="D109" s="15">
        <f t="shared" ref="D109:E109" si="49">D110+D118</f>
        <v>11650000</v>
      </c>
      <c r="E109" s="15">
        <f t="shared" si="49"/>
        <v>300000</v>
      </c>
      <c r="F109" s="15">
        <f t="shared" ref="F109" si="50">F110+F118</f>
        <v>300000</v>
      </c>
      <c r="G109" s="12">
        <f>G113+G120</f>
        <v>-7850000</v>
      </c>
    </row>
    <row r="110" spans="1:7" ht="87.75" customHeight="1" x14ac:dyDescent="0.3">
      <c r="A110" s="43" t="s">
        <v>140</v>
      </c>
      <c r="B110" s="35" t="s">
        <v>493</v>
      </c>
      <c r="C110" s="36"/>
      <c r="D110" s="15">
        <f t="shared" ref="D110:E110" si="51">D113+D117</f>
        <v>6250000</v>
      </c>
      <c r="E110" s="15">
        <f t="shared" si="51"/>
        <v>250000</v>
      </c>
      <c r="F110" s="15">
        <f t="shared" ref="F110" si="52">F113+F117</f>
        <v>250000</v>
      </c>
      <c r="G110" s="12"/>
    </row>
    <row r="111" spans="1:7" ht="93.75" hidden="1" customHeight="1" x14ac:dyDescent="0.3">
      <c r="A111" s="43" t="s">
        <v>494</v>
      </c>
      <c r="B111" s="35" t="s">
        <v>495</v>
      </c>
      <c r="C111" s="36"/>
      <c r="D111" s="17"/>
      <c r="E111" s="17"/>
      <c r="F111" s="17"/>
      <c r="G111" s="12"/>
    </row>
    <row r="112" spans="1:7" ht="78.75" hidden="1" customHeight="1" x14ac:dyDescent="0.3">
      <c r="A112" s="43" t="s">
        <v>509</v>
      </c>
      <c r="B112" s="35" t="s">
        <v>496</v>
      </c>
      <c r="C112" s="36"/>
      <c r="D112" s="17"/>
      <c r="E112" s="17"/>
      <c r="F112" s="17"/>
      <c r="G112" s="12"/>
    </row>
    <row r="113" spans="1:8" ht="92.25" customHeight="1" x14ac:dyDescent="0.3">
      <c r="A113" s="43" t="s">
        <v>406</v>
      </c>
      <c r="B113" s="35" t="s">
        <v>474</v>
      </c>
      <c r="C113" s="36"/>
      <c r="D113" s="17">
        <f>250000+11250000-5250000</f>
        <v>6250000</v>
      </c>
      <c r="E113" s="17">
        <v>250000</v>
      </c>
      <c r="F113" s="17">
        <v>250000</v>
      </c>
      <c r="G113" s="12">
        <v>-5250000</v>
      </c>
      <c r="H113" s="6">
        <v>-250000</v>
      </c>
    </row>
    <row r="114" spans="1:8" ht="53.25" hidden="1" customHeight="1" x14ac:dyDescent="0.3">
      <c r="A114" s="43" t="s">
        <v>141</v>
      </c>
      <c r="B114" s="35" t="s">
        <v>142</v>
      </c>
      <c r="C114" s="36"/>
      <c r="D114" s="17"/>
      <c r="E114" s="17"/>
      <c r="F114" s="17"/>
      <c r="G114" s="12"/>
    </row>
    <row r="115" spans="1:8" ht="90.75" hidden="1" customHeight="1" x14ac:dyDescent="0.3">
      <c r="A115" s="43" t="s">
        <v>143</v>
      </c>
      <c r="B115" s="35" t="s">
        <v>144</v>
      </c>
      <c r="C115" s="36"/>
      <c r="D115" s="17"/>
      <c r="E115" s="17"/>
      <c r="F115" s="17"/>
      <c r="G115" s="12"/>
    </row>
    <row r="116" spans="1:8" ht="81.75" hidden="1" customHeight="1" x14ac:dyDescent="0.3">
      <c r="A116" s="43" t="s">
        <v>145</v>
      </c>
      <c r="B116" s="35" t="s">
        <v>146</v>
      </c>
      <c r="C116" s="36"/>
      <c r="D116" s="17"/>
      <c r="E116" s="17"/>
      <c r="F116" s="17"/>
      <c r="G116" s="12"/>
    </row>
    <row r="117" spans="1:8" ht="93.75" hidden="1" customHeight="1" x14ac:dyDescent="0.3">
      <c r="A117" s="43" t="s">
        <v>147</v>
      </c>
      <c r="B117" s="35" t="s">
        <v>148</v>
      </c>
      <c r="C117" s="36"/>
      <c r="D117" s="17"/>
      <c r="E117" s="17"/>
      <c r="F117" s="17"/>
      <c r="G117" s="12"/>
    </row>
    <row r="118" spans="1:8" ht="42.75" customHeight="1" x14ac:dyDescent="0.3">
      <c r="A118" s="43" t="s">
        <v>149</v>
      </c>
      <c r="B118" s="35" t="s">
        <v>150</v>
      </c>
      <c r="C118" s="36"/>
      <c r="D118" s="15">
        <f t="shared" ref="D118:E118" si="53">D119+D121</f>
        <v>5400000</v>
      </c>
      <c r="E118" s="15">
        <f t="shared" si="53"/>
        <v>50000</v>
      </c>
      <c r="F118" s="15">
        <f t="shared" ref="F118" si="54">F119+F121</f>
        <v>50000</v>
      </c>
      <c r="G118" s="12"/>
    </row>
    <row r="119" spans="1:8" ht="37.15" customHeight="1" x14ac:dyDescent="0.3">
      <c r="A119" s="43" t="s">
        <v>151</v>
      </c>
      <c r="B119" s="35" t="s">
        <v>152</v>
      </c>
      <c r="C119" s="36"/>
      <c r="D119" s="17">
        <f t="shared" ref="D119:F119" si="55">D120</f>
        <v>5400000</v>
      </c>
      <c r="E119" s="17">
        <f t="shared" si="55"/>
        <v>50000</v>
      </c>
      <c r="F119" s="17">
        <f t="shared" si="55"/>
        <v>50000</v>
      </c>
      <c r="G119" s="12"/>
    </row>
    <row r="120" spans="1:8" ht="54" customHeight="1" x14ac:dyDescent="0.3">
      <c r="A120" s="43" t="s">
        <v>457</v>
      </c>
      <c r="B120" s="35" t="s">
        <v>407</v>
      </c>
      <c r="C120" s="36"/>
      <c r="D120" s="17">
        <f>50000+7950000-2600000</f>
        <v>5400000</v>
      </c>
      <c r="E120" s="17">
        <v>50000</v>
      </c>
      <c r="F120" s="17">
        <v>50000</v>
      </c>
      <c r="G120" s="12">
        <v>-2600000</v>
      </c>
    </row>
    <row r="121" spans="1:8" ht="50.25" hidden="1" customHeight="1" x14ac:dyDescent="0.3">
      <c r="A121" s="43" t="s">
        <v>153</v>
      </c>
      <c r="B121" s="35" t="s">
        <v>154</v>
      </c>
      <c r="C121" s="36"/>
      <c r="D121" s="17"/>
      <c r="E121" s="17"/>
      <c r="F121" s="17"/>
      <c r="G121" s="12"/>
    </row>
    <row r="122" spans="1:8" ht="21" hidden="1" customHeight="1" x14ac:dyDescent="0.3">
      <c r="A122" s="43" t="s">
        <v>155</v>
      </c>
      <c r="B122" s="35" t="s">
        <v>156</v>
      </c>
      <c r="C122" s="36"/>
      <c r="D122" s="17"/>
      <c r="E122" s="17"/>
      <c r="F122" s="17"/>
      <c r="G122" s="12"/>
    </row>
    <row r="123" spans="1:8" ht="32.25" customHeight="1" x14ac:dyDescent="0.3">
      <c r="A123" s="33" t="s">
        <v>157</v>
      </c>
      <c r="B123" s="31" t="s">
        <v>158</v>
      </c>
      <c r="C123" s="32"/>
      <c r="D123" s="15">
        <f>D124+D174+D176+D185+D186+D200</f>
        <v>1178965</v>
      </c>
      <c r="E123" s="15">
        <f>E124+E174+E176+E185+E186+E200</f>
        <v>23500</v>
      </c>
      <c r="F123" s="15">
        <f>F124+F174+F176+F185+F186+F200</f>
        <v>23500</v>
      </c>
      <c r="G123" s="15">
        <f>G124+G174+G176+G185+G186+G200</f>
        <v>1098401.19</v>
      </c>
    </row>
    <row r="124" spans="1:8" ht="54" customHeight="1" x14ac:dyDescent="0.3">
      <c r="A124" s="34" t="s">
        <v>159</v>
      </c>
      <c r="B124" s="35" t="s">
        <v>160</v>
      </c>
      <c r="C124" s="36"/>
      <c r="D124" s="17">
        <f>D125+D128+D131+D134+D137+D140+D143+D146+D148+D151+D154+D158+D160+D163+D166+D169+D172</f>
        <v>1035400</v>
      </c>
      <c r="E124" s="17">
        <f t="shared" ref="E124" si="56">E125+E128+E131+E134+E137+E140+E143+E146+E148+E151+E154+E158+E160+E163+E166+E169+E172</f>
        <v>18500</v>
      </c>
      <c r="F124" s="17">
        <f t="shared" ref="F124" si="57">F125+F128+F131+F134+F137+F140+F143+F146+F148+F151+F154+F158+F160+F163+F166+F169+F172</f>
        <v>18500</v>
      </c>
      <c r="G124" s="17">
        <f>G125+G128+G131+G134+G137+G140+G143+G146+G148+G151+G154+G158+G160+G163+G166+G169+G172</f>
        <v>960336.19</v>
      </c>
    </row>
    <row r="125" spans="1:8" ht="66.75" customHeight="1" x14ac:dyDescent="0.3">
      <c r="A125" s="34" t="s">
        <v>161</v>
      </c>
      <c r="B125" s="35" t="s">
        <v>162</v>
      </c>
      <c r="C125" s="36"/>
      <c r="D125" s="17">
        <f t="shared" ref="D125:E125" si="58">D126+D127</f>
        <v>8000</v>
      </c>
      <c r="E125" s="17">
        <f t="shared" si="58"/>
        <v>8000</v>
      </c>
      <c r="F125" s="17">
        <f t="shared" ref="F125" si="59">F126+F127</f>
        <v>8000</v>
      </c>
      <c r="G125" s="12"/>
    </row>
    <row r="126" spans="1:8" ht="90" customHeight="1" x14ac:dyDescent="0.3">
      <c r="A126" s="34" t="s">
        <v>163</v>
      </c>
      <c r="B126" s="35" t="s">
        <v>164</v>
      </c>
      <c r="C126" s="36"/>
      <c r="D126" s="17">
        <f>8000</f>
        <v>8000</v>
      </c>
      <c r="E126" s="17">
        <v>8000</v>
      </c>
      <c r="F126" s="17">
        <v>8000</v>
      </c>
      <c r="G126" s="12"/>
    </row>
    <row r="127" spans="1:8" ht="12.75" hidden="1" customHeight="1" x14ac:dyDescent="0.3">
      <c r="A127" s="34" t="s">
        <v>165</v>
      </c>
      <c r="B127" s="35" t="s">
        <v>166</v>
      </c>
      <c r="C127" s="36"/>
      <c r="D127" s="17"/>
      <c r="E127" s="17"/>
      <c r="F127" s="17"/>
      <c r="G127" s="12"/>
    </row>
    <row r="128" spans="1:8" ht="78.75" customHeight="1" x14ac:dyDescent="0.3">
      <c r="A128" s="34" t="s">
        <v>167</v>
      </c>
      <c r="B128" s="35" t="s">
        <v>168</v>
      </c>
      <c r="C128" s="36"/>
      <c r="D128" s="17">
        <f t="shared" ref="D128:E128" si="60">D129+D130</f>
        <v>30550</v>
      </c>
      <c r="E128" s="17">
        <f t="shared" si="60"/>
        <v>4000</v>
      </c>
      <c r="F128" s="17">
        <f t="shared" ref="F128:G128" si="61">F129+F130</f>
        <v>4000</v>
      </c>
      <c r="G128" s="17">
        <f t="shared" si="61"/>
        <v>3050</v>
      </c>
    </row>
    <row r="129" spans="1:7" ht="117" customHeight="1" x14ac:dyDescent="0.3">
      <c r="A129" s="34" t="s">
        <v>169</v>
      </c>
      <c r="B129" s="35" t="s">
        <v>170</v>
      </c>
      <c r="C129" s="36"/>
      <c r="D129" s="17">
        <f>4000+23500+3050</f>
        <v>30550</v>
      </c>
      <c r="E129" s="17">
        <v>4000</v>
      </c>
      <c r="F129" s="17">
        <v>4000</v>
      </c>
      <c r="G129" s="12">
        <v>3050</v>
      </c>
    </row>
    <row r="130" spans="1:7" ht="38.25" hidden="1" customHeight="1" x14ac:dyDescent="0.3">
      <c r="A130" s="34" t="s">
        <v>171</v>
      </c>
      <c r="B130" s="35" t="s">
        <v>172</v>
      </c>
      <c r="C130" s="36"/>
      <c r="D130" s="17"/>
      <c r="E130" s="17"/>
      <c r="F130" s="17"/>
      <c r="G130" s="12"/>
    </row>
    <row r="131" spans="1:7" ht="68.25" hidden="1" customHeight="1" x14ac:dyDescent="0.3">
      <c r="A131" s="34" t="s">
        <v>173</v>
      </c>
      <c r="B131" s="35" t="s">
        <v>174</v>
      </c>
      <c r="C131" s="36"/>
      <c r="D131" s="17">
        <f t="shared" ref="D131:E131" si="62">D132+D133</f>
        <v>0</v>
      </c>
      <c r="E131" s="17">
        <f t="shared" si="62"/>
        <v>0</v>
      </c>
      <c r="F131" s="17">
        <f t="shared" ref="F131" si="63">F132+F133</f>
        <v>0</v>
      </c>
      <c r="G131" s="12"/>
    </row>
    <row r="132" spans="1:7" ht="92.25" hidden="1" customHeight="1" x14ac:dyDescent="0.3">
      <c r="A132" s="34" t="s">
        <v>175</v>
      </c>
      <c r="B132" s="35" t="s">
        <v>176</v>
      </c>
      <c r="C132" s="36"/>
      <c r="D132" s="17"/>
      <c r="E132" s="17"/>
      <c r="F132" s="17"/>
      <c r="G132" s="12"/>
    </row>
    <row r="133" spans="1:7" ht="70.5" hidden="1" customHeight="1" x14ac:dyDescent="0.3">
      <c r="A133" s="34" t="s">
        <v>177</v>
      </c>
      <c r="B133" s="35" t="s">
        <v>178</v>
      </c>
      <c r="C133" s="36"/>
      <c r="D133" s="17"/>
      <c r="E133" s="17"/>
      <c r="F133" s="17"/>
      <c r="G133" s="12"/>
    </row>
    <row r="134" spans="1:7" ht="69" hidden="1" customHeight="1" x14ac:dyDescent="0.3">
      <c r="A134" s="34" t="s">
        <v>179</v>
      </c>
      <c r="B134" s="35" t="s">
        <v>180</v>
      </c>
      <c r="C134" s="36"/>
      <c r="D134" s="17">
        <f t="shared" ref="D134:E134" si="64">D135+D136</f>
        <v>0</v>
      </c>
      <c r="E134" s="17">
        <f t="shared" si="64"/>
        <v>0</v>
      </c>
      <c r="F134" s="17">
        <f t="shared" ref="F134" si="65">F135+F136</f>
        <v>0</v>
      </c>
      <c r="G134" s="12"/>
    </row>
    <row r="135" spans="1:7" ht="96.75" hidden="1" customHeight="1" x14ac:dyDescent="0.3">
      <c r="A135" s="34" t="s">
        <v>181</v>
      </c>
      <c r="B135" s="35" t="s">
        <v>182</v>
      </c>
      <c r="C135" s="36"/>
      <c r="D135" s="17"/>
      <c r="E135" s="17"/>
      <c r="F135" s="17"/>
      <c r="G135" s="12"/>
    </row>
    <row r="136" spans="1:7" ht="75.75" hidden="1" customHeight="1" x14ac:dyDescent="0.3">
      <c r="A136" s="34" t="s">
        <v>183</v>
      </c>
      <c r="B136" s="35" t="s">
        <v>184</v>
      </c>
      <c r="C136" s="36"/>
      <c r="D136" s="17"/>
      <c r="E136" s="17"/>
      <c r="F136" s="17"/>
      <c r="G136" s="12"/>
    </row>
    <row r="137" spans="1:7" ht="70.5" hidden="1" customHeight="1" x14ac:dyDescent="0.3">
      <c r="A137" s="34" t="s">
        <v>185</v>
      </c>
      <c r="B137" s="35" t="s">
        <v>186</v>
      </c>
      <c r="C137" s="36"/>
      <c r="D137" s="17"/>
      <c r="E137" s="17"/>
      <c r="F137" s="17"/>
      <c r="G137" s="12"/>
    </row>
    <row r="138" spans="1:7" ht="77.25" hidden="1" customHeight="1" x14ac:dyDescent="0.3">
      <c r="A138" s="34" t="s">
        <v>187</v>
      </c>
      <c r="B138" s="35" t="s">
        <v>188</v>
      </c>
      <c r="C138" s="36"/>
      <c r="D138" s="17"/>
      <c r="E138" s="17"/>
      <c r="F138" s="17"/>
      <c r="G138" s="12"/>
    </row>
    <row r="139" spans="1:7" ht="87.75" hidden="1" customHeight="1" x14ac:dyDescent="0.3">
      <c r="A139" s="34" t="s">
        <v>189</v>
      </c>
      <c r="B139" s="35" t="s">
        <v>190</v>
      </c>
      <c r="C139" s="36"/>
      <c r="D139" s="17"/>
      <c r="E139" s="17"/>
      <c r="F139" s="17"/>
      <c r="G139" s="12"/>
    </row>
    <row r="140" spans="1:7" ht="67.5" customHeight="1" x14ac:dyDescent="0.3">
      <c r="A140" s="34" t="s">
        <v>191</v>
      </c>
      <c r="B140" s="35" t="s">
        <v>192</v>
      </c>
      <c r="C140" s="36"/>
      <c r="D140" s="17">
        <f>D141</f>
        <v>1500</v>
      </c>
      <c r="E140" s="17">
        <f t="shared" ref="E140:G140" si="66">E141</f>
        <v>0</v>
      </c>
      <c r="F140" s="17">
        <f t="shared" si="66"/>
        <v>0</v>
      </c>
      <c r="G140" s="17">
        <f t="shared" si="66"/>
        <v>1500</v>
      </c>
    </row>
    <row r="141" spans="1:7" ht="87.75" customHeight="1" x14ac:dyDescent="0.3">
      <c r="A141" s="34" t="s">
        <v>193</v>
      </c>
      <c r="B141" s="35" t="s">
        <v>194</v>
      </c>
      <c r="C141" s="36"/>
      <c r="D141" s="17">
        <v>1500</v>
      </c>
      <c r="E141" s="17"/>
      <c r="F141" s="17"/>
      <c r="G141" s="12">
        <v>1500</v>
      </c>
    </row>
    <row r="142" spans="1:7" ht="76.5" hidden="1" customHeight="1" x14ac:dyDescent="0.3">
      <c r="A142" s="34" t="s">
        <v>195</v>
      </c>
      <c r="B142" s="35" t="s">
        <v>196</v>
      </c>
      <c r="C142" s="36"/>
      <c r="D142" s="17"/>
      <c r="E142" s="17"/>
      <c r="F142" s="17"/>
      <c r="G142" s="12"/>
    </row>
    <row r="143" spans="1:7" ht="54.75" hidden="1" customHeight="1" x14ac:dyDescent="0.3">
      <c r="A143" s="34" t="s">
        <v>197</v>
      </c>
      <c r="B143" s="35" t="s">
        <v>198</v>
      </c>
      <c r="C143" s="36"/>
      <c r="D143" s="17"/>
      <c r="E143" s="17"/>
      <c r="F143" s="17"/>
      <c r="G143" s="12"/>
    </row>
    <row r="144" spans="1:7" ht="75.75" hidden="1" customHeight="1" x14ac:dyDescent="0.3">
      <c r="A144" s="34" t="s">
        <v>199</v>
      </c>
      <c r="B144" s="35" t="s">
        <v>200</v>
      </c>
      <c r="C144" s="36"/>
      <c r="D144" s="17"/>
      <c r="E144" s="17"/>
      <c r="F144" s="17"/>
      <c r="G144" s="12"/>
    </row>
    <row r="145" spans="1:8" ht="72.75" hidden="1" customHeight="1" x14ac:dyDescent="0.3">
      <c r="A145" s="34" t="s">
        <v>201</v>
      </c>
      <c r="B145" s="35" t="s">
        <v>202</v>
      </c>
      <c r="C145" s="36"/>
      <c r="D145" s="17"/>
      <c r="E145" s="17"/>
      <c r="F145" s="17"/>
      <c r="G145" s="12"/>
    </row>
    <row r="146" spans="1:8" ht="63" hidden="1" customHeight="1" x14ac:dyDescent="0.3">
      <c r="A146" s="34" t="s">
        <v>203</v>
      </c>
      <c r="B146" s="35" t="s">
        <v>204</v>
      </c>
      <c r="C146" s="36"/>
      <c r="D146" s="17"/>
      <c r="E146" s="17"/>
      <c r="F146" s="17"/>
      <c r="G146" s="12"/>
    </row>
    <row r="147" spans="1:8" ht="85.5" hidden="1" customHeight="1" x14ac:dyDescent="0.3">
      <c r="A147" s="34" t="s">
        <v>205</v>
      </c>
      <c r="B147" s="35" t="s">
        <v>206</v>
      </c>
      <c r="C147" s="36"/>
      <c r="D147" s="17"/>
      <c r="E147" s="17"/>
      <c r="F147" s="17"/>
      <c r="G147" s="12"/>
    </row>
    <row r="148" spans="1:8" ht="70.5" hidden="1" customHeight="1" x14ac:dyDescent="0.3">
      <c r="A148" s="34" t="s">
        <v>207</v>
      </c>
      <c r="B148" s="35" t="s">
        <v>208</v>
      </c>
      <c r="C148" s="36"/>
      <c r="D148" s="17">
        <f t="shared" ref="D148:F148" si="67">D149</f>
        <v>0</v>
      </c>
      <c r="E148" s="17">
        <f t="shared" si="67"/>
        <v>0</v>
      </c>
      <c r="F148" s="17">
        <f t="shared" si="67"/>
        <v>0</v>
      </c>
      <c r="G148" s="12"/>
    </row>
    <row r="149" spans="1:8" ht="85.5" hidden="1" customHeight="1" x14ac:dyDescent="0.3">
      <c r="A149" s="34" t="s">
        <v>209</v>
      </c>
      <c r="B149" s="35" t="s">
        <v>210</v>
      </c>
      <c r="C149" s="36"/>
      <c r="D149" s="17"/>
      <c r="E149" s="17"/>
      <c r="F149" s="17"/>
      <c r="G149" s="12"/>
    </row>
    <row r="150" spans="1:8" ht="72.75" hidden="1" customHeight="1" x14ac:dyDescent="0.3">
      <c r="A150" s="34" t="s">
        <v>211</v>
      </c>
      <c r="B150" s="35" t="s">
        <v>212</v>
      </c>
      <c r="C150" s="36"/>
      <c r="D150" s="17"/>
      <c r="E150" s="17"/>
      <c r="F150" s="17"/>
      <c r="G150" s="12"/>
    </row>
    <row r="151" spans="1:8" ht="85.5" customHeight="1" x14ac:dyDescent="0.3">
      <c r="A151" s="34" t="s">
        <v>213</v>
      </c>
      <c r="B151" s="35" t="s">
        <v>214</v>
      </c>
      <c r="C151" s="36"/>
      <c r="D151" s="18">
        <f t="shared" ref="D151:G151" si="68">D152</f>
        <v>45000</v>
      </c>
      <c r="E151" s="18">
        <f t="shared" si="68"/>
        <v>0</v>
      </c>
      <c r="F151" s="18">
        <f t="shared" si="68"/>
        <v>0</v>
      </c>
      <c r="G151" s="18">
        <f t="shared" si="68"/>
        <v>45000</v>
      </c>
    </row>
    <row r="152" spans="1:8" ht="110.25" customHeight="1" x14ac:dyDescent="0.3">
      <c r="A152" s="34" t="s">
        <v>215</v>
      </c>
      <c r="B152" s="35" t="s">
        <v>216</v>
      </c>
      <c r="C152" s="36"/>
      <c r="D152" s="17">
        <v>45000</v>
      </c>
      <c r="E152" s="17"/>
      <c r="F152" s="17"/>
      <c r="G152" s="12">
        <v>45000</v>
      </c>
    </row>
    <row r="153" spans="1:8" ht="86.45" hidden="1" customHeight="1" x14ac:dyDescent="0.3">
      <c r="A153" s="34" t="s">
        <v>217</v>
      </c>
      <c r="B153" s="35" t="s">
        <v>218</v>
      </c>
      <c r="C153" s="36"/>
      <c r="D153" s="17"/>
      <c r="E153" s="17"/>
      <c r="F153" s="17"/>
      <c r="G153" s="12"/>
    </row>
    <row r="154" spans="1:8" ht="96.75" customHeight="1" x14ac:dyDescent="0.3">
      <c r="A154" s="34" t="s">
        <v>219</v>
      </c>
      <c r="B154" s="35" t="s">
        <v>220</v>
      </c>
      <c r="C154" s="36"/>
      <c r="D154" s="17">
        <f t="shared" ref="D154:G154" si="69">D155+D156+D157</f>
        <v>831600</v>
      </c>
      <c r="E154" s="17">
        <f t="shared" si="69"/>
        <v>5000</v>
      </c>
      <c r="F154" s="17">
        <f t="shared" si="69"/>
        <v>5000</v>
      </c>
      <c r="G154" s="17">
        <f t="shared" si="69"/>
        <v>826100</v>
      </c>
    </row>
    <row r="155" spans="1:8" ht="126.75" customHeight="1" x14ac:dyDescent="0.3">
      <c r="A155" s="34" t="s">
        <v>221</v>
      </c>
      <c r="B155" s="35" t="s">
        <v>222</v>
      </c>
      <c r="C155" s="36"/>
      <c r="D155" s="17">
        <f>500+811100+15000</f>
        <v>826600</v>
      </c>
      <c r="E155" s="17"/>
      <c r="F155" s="17"/>
      <c r="G155" s="12">
        <f>811100+15000</f>
        <v>826100</v>
      </c>
      <c r="H155" t="s">
        <v>637</v>
      </c>
    </row>
    <row r="156" spans="1:8" ht="105" hidden="1" customHeight="1" x14ac:dyDescent="0.3">
      <c r="A156" s="34" t="s">
        <v>223</v>
      </c>
      <c r="B156" s="35" t="s">
        <v>224</v>
      </c>
      <c r="C156" s="36"/>
      <c r="D156" s="17"/>
      <c r="E156" s="17"/>
      <c r="F156" s="17"/>
      <c r="G156" s="12"/>
    </row>
    <row r="157" spans="1:8" ht="198" customHeight="1" x14ac:dyDescent="0.3">
      <c r="A157" s="34" t="s">
        <v>225</v>
      </c>
      <c r="B157" s="35" t="s">
        <v>226</v>
      </c>
      <c r="C157" s="36"/>
      <c r="D157" s="17">
        <v>5000</v>
      </c>
      <c r="E157" s="17">
        <v>5000</v>
      </c>
      <c r="F157" s="17">
        <v>5000</v>
      </c>
      <c r="G157" s="12"/>
    </row>
    <row r="158" spans="1:8" ht="61.5" hidden="1" customHeight="1" x14ac:dyDescent="0.3">
      <c r="A158" s="34" t="s">
        <v>227</v>
      </c>
      <c r="B158" s="35" t="s">
        <v>228</v>
      </c>
      <c r="C158" s="36"/>
      <c r="D158" s="17"/>
      <c r="E158" s="17"/>
      <c r="F158" s="17"/>
      <c r="G158" s="12"/>
    </row>
    <row r="159" spans="1:8" ht="93.75" hidden="1" customHeight="1" x14ac:dyDescent="0.3">
      <c r="A159" s="34" t="s">
        <v>229</v>
      </c>
      <c r="B159" s="35" t="s">
        <v>230</v>
      </c>
      <c r="C159" s="36"/>
      <c r="D159" s="17"/>
      <c r="E159" s="17"/>
      <c r="F159" s="17"/>
      <c r="G159" s="12"/>
    </row>
    <row r="160" spans="1:8" ht="66.75" customHeight="1" x14ac:dyDescent="0.3">
      <c r="A160" s="34" t="s">
        <v>231</v>
      </c>
      <c r="B160" s="35" t="s">
        <v>232</v>
      </c>
      <c r="C160" s="36"/>
      <c r="D160" s="17">
        <f t="shared" ref="D160:F160" si="70">D161</f>
        <v>1000</v>
      </c>
      <c r="E160" s="17">
        <f t="shared" si="70"/>
        <v>0</v>
      </c>
      <c r="F160" s="17">
        <f t="shared" si="70"/>
        <v>0</v>
      </c>
      <c r="G160" s="12">
        <f>G161</f>
        <v>1000</v>
      </c>
    </row>
    <row r="161" spans="1:8" ht="102" customHeight="1" x14ac:dyDescent="0.3">
      <c r="A161" s="34" t="s">
        <v>233</v>
      </c>
      <c r="B161" s="35" t="s">
        <v>234</v>
      </c>
      <c r="C161" s="36"/>
      <c r="D161" s="17">
        <v>1000</v>
      </c>
      <c r="E161" s="17">
        <v>0</v>
      </c>
      <c r="F161" s="17">
        <v>0</v>
      </c>
      <c r="G161" s="12">
        <v>1000</v>
      </c>
      <c r="H161" t="s">
        <v>638</v>
      </c>
    </row>
    <row r="162" spans="1:8" ht="71.25" hidden="1" customHeight="1" x14ac:dyDescent="0.3">
      <c r="A162" s="34" t="s">
        <v>235</v>
      </c>
      <c r="B162" s="35" t="s">
        <v>236</v>
      </c>
      <c r="C162" s="36"/>
      <c r="D162" s="17"/>
      <c r="E162" s="17"/>
      <c r="F162" s="17"/>
      <c r="G162" s="12"/>
    </row>
    <row r="163" spans="1:8" ht="96.75" hidden="1" customHeight="1" x14ac:dyDescent="0.3">
      <c r="A163" s="34" t="s">
        <v>237</v>
      </c>
      <c r="B163" s="35" t="s">
        <v>238</v>
      </c>
      <c r="C163" s="36"/>
      <c r="D163" s="17"/>
      <c r="E163" s="17"/>
      <c r="F163" s="17"/>
      <c r="G163" s="12"/>
    </row>
    <row r="164" spans="1:8" ht="108.75" hidden="1" customHeight="1" x14ac:dyDescent="0.3">
      <c r="A164" s="34" t="s">
        <v>239</v>
      </c>
      <c r="B164" s="35" t="s">
        <v>240</v>
      </c>
      <c r="C164" s="36"/>
      <c r="D164" s="17"/>
      <c r="E164" s="17"/>
      <c r="F164" s="17"/>
      <c r="G164" s="12"/>
    </row>
    <row r="165" spans="1:8" ht="99.75" hidden="1" customHeight="1" x14ac:dyDescent="0.3">
      <c r="A165" s="34" t="s">
        <v>241</v>
      </c>
      <c r="B165" s="35" t="s">
        <v>242</v>
      </c>
      <c r="C165" s="36"/>
      <c r="D165" s="17"/>
      <c r="E165" s="17"/>
      <c r="F165" s="17"/>
      <c r="G165" s="12"/>
    </row>
    <row r="166" spans="1:8" ht="73.5" customHeight="1" x14ac:dyDescent="0.3">
      <c r="A166" s="34" t="s">
        <v>243</v>
      </c>
      <c r="B166" s="35" t="s">
        <v>244</v>
      </c>
      <c r="C166" s="36"/>
      <c r="D166" s="17">
        <f t="shared" ref="D166:G166" si="71">D167</f>
        <v>16100</v>
      </c>
      <c r="E166" s="17">
        <f t="shared" si="71"/>
        <v>0</v>
      </c>
      <c r="F166" s="17">
        <f t="shared" si="71"/>
        <v>0</v>
      </c>
      <c r="G166" s="17">
        <f t="shared" si="71"/>
        <v>11100</v>
      </c>
    </row>
    <row r="167" spans="1:8" ht="90" customHeight="1" x14ac:dyDescent="0.3">
      <c r="A167" s="34" t="s">
        <v>245</v>
      </c>
      <c r="B167" s="35" t="s">
        <v>246</v>
      </c>
      <c r="C167" s="36"/>
      <c r="D167" s="17">
        <v>16100</v>
      </c>
      <c r="E167" s="17"/>
      <c r="F167" s="17"/>
      <c r="G167" s="26">
        <v>11100</v>
      </c>
      <c r="H167" s="27" t="s">
        <v>639</v>
      </c>
    </row>
    <row r="168" spans="1:8" ht="70.5" hidden="1" customHeight="1" x14ac:dyDescent="0.3">
      <c r="A168" s="34" t="s">
        <v>247</v>
      </c>
      <c r="B168" s="35" t="s">
        <v>248</v>
      </c>
      <c r="C168" s="36"/>
      <c r="D168" s="17"/>
      <c r="E168" s="17"/>
      <c r="F168" s="17"/>
      <c r="G168" s="12"/>
    </row>
    <row r="169" spans="1:8" ht="70.5" customHeight="1" x14ac:dyDescent="0.3">
      <c r="A169" s="34" t="s">
        <v>249</v>
      </c>
      <c r="B169" s="35" t="s">
        <v>250</v>
      </c>
      <c r="C169" s="36"/>
      <c r="D169" s="17">
        <f t="shared" ref="D169:G169" si="72">D170+D171</f>
        <v>101650</v>
      </c>
      <c r="E169" s="17">
        <f t="shared" si="72"/>
        <v>1500</v>
      </c>
      <c r="F169" s="17">
        <f t="shared" si="72"/>
        <v>1500</v>
      </c>
      <c r="G169" s="17">
        <f t="shared" si="72"/>
        <v>72586.19</v>
      </c>
    </row>
    <row r="170" spans="1:8" ht="99.75" customHeight="1" x14ac:dyDescent="0.3">
      <c r="A170" s="34" t="s">
        <v>251</v>
      </c>
      <c r="B170" s="35" t="s">
        <v>252</v>
      </c>
      <c r="C170" s="36"/>
      <c r="D170" s="17">
        <f>1500+27563.81+55576.19+17010</f>
        <v>101650</v>
      </c>
      <c r="E170" s="17">
        <v>1500</v>
      </c>
      <c r="F170" s="17">
        <v>1500</v>
      </c>
      <c r="G170" s="12">
        <f>55576.19+17010</f>
        <v>72586.19</v>
      </c>
      <c r="H170" t="s">
        <v>640</v>
      </c>
    </row>
    <row r="171" spans="1:8" ht="90.75" hidden="1" customHeight="1" x14ac:dyDescent="0.3">
      <c r="A171" s="34" t="s">
        <v>253</v>
      </c>
      <c r="B171" s="35" t="s">
        <v>254</v>
      </c>
      <c r="C171" s="36"/>
      <c r="D171" s="17"/>
      <c r="E171" s="17"/>
      <c r="F171" s="17"/>
      <c r="G171" s="12"/>
    </row>
    <row r="172" spans="1:8" ht="48.75" hidden="1" customHeight="1" x14ac:dyDescent="0.3">
      <c r="A172" s="34" t="s">
        <v>255</v>
      </c>
      <c r="B172" s="35" t="s">
        <v>256</v>
      </c>
      <c r="C172" s="36"/>
      <c r="D172" s="17"/>
      <c r="E172" s="17"/>
      <c r="F172" s="17"/>
      <c r="G172" s="12"/>
    </row>
    <row r="173" spans="1:8" ht="72.75" hidden="1" customHeight="1" x14ac:dyDescent="0.3">
      <c r="A173" s="34" t="s">
        <v>257</v>
      </c>
      <c r="B173" s="35" t="s">
        <v>258</v>
      </c>
      <c r="C173" s="36"/>
      <c r="D173" s="17"/>
      <c r="E173" s="17"/>
      <c r="F173" s="17"/>
      <c r="G173" s="12"/>
    </row>
    <row r="174" spans="1:8" ht="40.5" customHeight="1" x14ac:dyDescent="0.3">
      <c r="A174" s="34" t="s">
        <v>259</v>
      </c>
      <c r="B174" s="35" t="s">
        <v>260</v>
      </c>
      <c r="C174" s="36"/>
      <c r="D174" s="17">
        <f t="shared" ref="D174:G174" si="73">D175</f>
        <v>5000</v>
      </c>
      <c r="E174" s="17">
        <f t="shared" si="73"/>
        <v>5000</v>
      </c>
      <c r="F174" s="17">
        <f t="shared" si="73"/>
        <v>5000</v>
      </c>
      <c r="G174" s="17">
        <f t="shared" si="73"/>
        <v>0</v>
      </c>
    </row>
    <row r="175" spans="1:8" ht="55.5" customHeight="1" x14ac:dyDescent="0.3">
      <c r="A175" s="34" t="s">
        <v>261</v>
      </c>
      <c r="B175" s="35" t="s">
        <v>262</v>
      </c>
      <c r="C175" s="36"/>
      <c r="D175" s="17">
        <v>5000</v>
      </c>
      <c r="E175" s="17">
        <v>5000</v>
      </c>
      <c r="F175" s="17">
        <v>5000</v>
      </c>
      <c r="G175" s="12"/>
    </row>
    <row r="176" spans="1:8" ht="120.75" hidden="1" customHeight="1" x14ac:dyDescent="0.3">
      <c r="A176" s="34" t="s">
        <v>263</v>
      </c>
      <c r="B176" s="35" t="s">
        <v>264</v>
      </c>
      <c r="C176" s="36"/>
      <c r="D176" s="17">
        <f t="shared" ref="D176:E176" si="74">D177+D179+D181+D183</f>
        <v>0</v>
      </c>
      <c r="E176" s="17">
        <f t="shared" si="74"/>
        <v>0</v>
      </c>
      <c r="F176" s="17">
        <f t="shared" ref="F176" si="75">F177+F179+F181+F183</f>
        <v>0</v>
      </c>
      <c r="G176" s="12"/>
    </row>
    <row r="177" spans="1:7" ht="67.5" hidden="1" customHeight="1" x14ac:dyDescent="0.3">
      <c r="A177" s="34" t="s">
        <v>265</v>
      </c>
      <c r="B177" s="35" t="s">
        <v>266</v>
      </c>
      <c r="C177" s="36"/>
      <c r="D177" s="16">
        <f t="shared" ref="D177:F177" si="76">D178</f>
        <v>0</v>
      </c>
      <c r="E177" s="16">
        <f t="shared" si="76"/>
        <v>0</v>
      </c>
      <c r="F177" s="16">
        <f t="shared" si="76"/>
        <v>0</v>
      </c>
      <c r="G177" s="12"/>
    </row>
    <row r="178" spans="1:7" ht="81" hidden="1" customHeight="1" x14ac:dyDescent="0.3">
      <c r="A178" s="34" t="s">
        <v>408</v>
      </c>
      <c r="B178" s="35" t="s">
        <v>409</v>
      </c>
      <c r="C178" s="36"/>
      <c r="D178" s="16"/>
      <c r="E178" s="16"/>
      <c r="F178" s="16"/>
      <c r="G178" s="12"/>
    </row>
    <row r="179" spans="1:7" ht="78.75" hidden="1" customHeight="1" x14ac:dyDescent="0.3">
      <c r="A179" s="44" t="s">
        <v>267</v>
      </c>
      <c r="B179" s="35" t="s">
        <v>268</v>
      </c>
      <c r="C179" s="36"/>
      <c r="D179" s="16">
        <f t="shared" ref="D179:F179" si="77">D180</f>
        <v>0</v>
      </c>
      <c r="E179" s="16">
        <f t="shared" si="77"/>
        <v>0</v>
      </c>
      <c r="F179" s="16">
        <f t="shared" si="77"/>
        <v>0</v>
      </c>
      <c r="G179" s="12"/>
    </row>
    <row r="180" spans="1:7" ht="78" hidden="1" customHeight="1" x14ac:dyDescent="0.3">
      <c r="A180" s="34" t="s">
        <v>269</v>
      </c>
      <c r="B180" s="35" t="s">
        <v>270</v>
      </c>
      <c r="C180" s="36"/>
      <c r="D180" s="16"/>
      <c r="E180" s="16"/>
      <c r="F180" s="16"/>
      <c r="G180" s="12"/>
    </row>
    <row r="181" spans="1:7" ht="70.5" hidden="1" customHeight="1" x14ac:dyDescent="0.3">
      <c r="A181" s="34" t="s">
        <v>271</v>
      </c>
      <c r="B181" s="35" t="s">
        <v>272</v>
      </c>
      <c r="C181" s="36"/>
      <c r="D181" s="16">
        <f t="shared" ref="D181:F181" si="78">D182</f>
        <v>0</v>
      </c>
      <c r="E181" s="16">
        <f t="shared" si="78"/>
        <v>0</v>
      </c>
      <c r="F181" s="16">
        <f t="shared" si="78"/>
        <v>0</v>
      </c>
      <c r="G181" s="12"/>
    </row>
    <row r="182" spans="1:7" ht="69" hidden="1" customHeight="1" x14ac:dyDescent="0.3">
      <c r="A182" s="34" t="s">
        <v>273</v>
      </c>
      <c r="B182" s="35" t="s">
        <v>274</v>
      </c>
      <c r="C182" s="36"/>
      <c r="D182" s="16"/>
      <c r="E182" s="16"/>
      <c r="F182" s="16"/>
      <c r="G182" s="12"/>
    </row>
    <row r="183" spans="1:7" ht="79.5" hidden="1" customHeight="1" x14ac:dyDescent="0.3">
      <c r="A183" s="34" t="s">
        <v>275</v>
      </c>
      <c r="B183" s="35" t="s">
        <v>276</v>
      </c>
      <c r="C183" s="36"/>
      <c r="D183" s="20">
        <f t="shared" ref="D183:F183" si="79">D184</f>
        <v>0</v>
      </c>
      <c r="E183" s="20">
        <f t="shared" si="79"/>
        <v>0</v>
      </c>
      <c r="F183" s="20">
        <f t="shared" si="79"/>
        <v>0</v>
      </c>
      <c r="G183" s="12"/>
    </row>
    <row r="184" spans="1:7" ht="75.75" hidden="1" customHeight="1" x14ac:dyDescent="0.3">
      <c r="A184" s="34" t="s">
        <v>277</v>
      </c>
      <c r="B184" s="35" t="s">
        <v>410</v>
      </c>
      <c r="C184" s="36"/>
      <c r="D184" s="21"/>
      <c r="E184" s="21"/>
      <c r="F184" s="21"/>
      <c r="G184" s="12"/>
    </row>
    <row r="185" spans="1:7" ht="46.5" hidden="1" customHeight="1" x14ac:dyDescent="0.3">
      <c r="A185" s="34" t="s">
        <v>278</v>
      </c>
      <c r="B185" s="35" t="s">
        <v>279</v>
      </c>
      <c r="C185" s="36"/>
      <c r="D185" s="16"/>
      <c r="E185" s="16"/>
      <c r="F185" s="16"/>
      <c r="G185" s="12"/>
    </row>
    <row r="186" spans="1:7" ht="29.45" customHeight="1" x14ac:dyDescent="0.3">
      <c r="A186" s="34" t="s">
        <v>280</v>
      </c>
      <c r="B186" s="35" t="s">
        <v>281</v>
      </c>
      <c r="C186" s="36"/>
      <c r="D186" s="16">
        <f>D188+D191+D193+D197</f>
        <v>500</v>
      </c>
      <c r="E186" s="16">
        <f>E188+E191+E193+E197</f>
        <v>0</v>
      </c>
      <c r="F186" s="16">
        <f>F188+F191+F193+F197</f>
        <v>0</v>
      </c>
      <c r="G186" s="12"/>
    </row>
    <row r="187" spans="1:7" ht="0.6" hidden="1" customHeight="1" x14ac:dyDescent="0.3">
      <c r="A187" s="34"/>
      <c r="B187" s="35"/>
      <c r="C187" s="36"/>
      <c r="D187" s="16"/>
      <c r="E187" s="16"/>
      <c r="F187" s="16"/>
      <c r="G187" s="12"/>
    </row>
    <row r="188" spans="1:7" ht="84" hidden="1" customHeight="1" x14ac:dyDescent="0.3">
      <c r="A188" s="34" t="s">
        <v>282</v>
      </c>
      <c r="B188" s="35" t="s">
        <v>283</v>
      </c>
      <c r="C188" s="36"/>
      <c r="D188" s="16">
        <f t="shared" ref="D188:E188" si="80">D189+D190</f>
        <v>0</v>
      </c>
      <c r="E188" s="16">
        <f t="shared" si="80"/>
        <v>0</v>
      </c>
      <c r="F188" s="16">
        <f t="shared" ref="F188" si="81">F189+F190</f>
        <v>0</v>
      </c>
      <c r="G188" s="12"/>
    </row>
    <row r="189" spans="1:7" ht="49.5" hidden="1" customHeight="1" x14ac:dyDescent="0.3">
      <c r="A189" s="34" t="s">
        <v>284</v>
      </c>
      <c r="B189" s="35" t="s">
        <v>285</v>
      </c>
      <c r="C189" s="36"/>
      <c r="D189" s="16"/>
      <c r="E189" s="16"/>
      <c r="F189" s="16"/>
      <c r="G189" s="12"/>
    </row>
    <row r="190" spans="1:7" ht="54.75" hidden="1" customHeight="1" x14ac:dyDescent="0.3">
      <c r="A190" s="34" t="s">
        <v>286</v>
      </c>
      <c r="B190" s="35" t="s">
        <v>287</v>
      </c>
      <c r="C190" s="36"/>
      <c r="D190" s="16"/>
      <c r="E190" s="16"/>
      <c r="F190" s="16"/>
      <c r="G190" s="12"/>
    </row>
    <row r="191" spans="1:7" ht="36.75" hidden="1" customHeight="1" x14ac:dyDescent="0.3">
      <c r="A191" s="34" t="s">
        <v>288</v>
      </c>
      <c r="B191" s="35" t="s">
        <v>289</v>
      </c>
      <c r="C191" s="36"/>
      <c r="D191" s="16">
        <f t="shared" ref="D191:F191" si="82">D192</f>
        <v>0</v>
      </c>
      <c r="E191" s="16">
        <f t="shared" si="82"/>
        <v>0</v>
      </c>
      <c r="F191" s="16">
        <f t="shared" si="82"/>
        <v>0</v>
      </c>
      <c r="G191" s="12"/>
    </row>
    <row r="192" spans="1:7" ht="84.75" hidden="1" customHeight="1" x14ac:dyDescent="0.3">
      <c r="A192" s="34" t="s">
        <v>290</v>
      </c>
      <c r="B192" s="35" t="s">
        <v>291</v>
      </c>
      <c r="C192" s="36"/>
      <c r="D192" s="16"/>
      <c r="E192" s="16"/>
      <c r="F192" s="16"/>
      <c r="G192" s="12"/>
    </row>
    <row r="193" spans="1:7" ht="57" hidden="1" customHeight="1" x14ac:dyDescent="0.3">
      <c r="A193" s="34" t="s">
        <v>292</v>
      </c>
      <c r="B193" s="35" t="s">
        <v>293</v>
      </c>
      <c r="C193" s="36"/>
      <c r="D193" s="16">
        <f t="shared" ref="D193:E193" si="83">D194+D195</f>
        <v>0</v>
      </c>
      <c r="E193" s="16">
        <f t="shared" si="83"/>
        <v>0</v>
      </c>
      <c r="F193" s="16">
        <f t="shared" ref="F193" si="84">F194+F195</f>
        <v>0</v>
      </c>
      <c r="G193" s="12"/>
    </row>
    <row r="194" spans="1:7" ht="111.75" hidden="1" customHeight="1" x14ac:dyDescent="0.3">
      <c r="A194" s="34" t="s">
        <v>411</v>
      </c>
      <c r="B194" s="35" t="s">
        <v>412</v>
      </c>
      <c r="C194" s="36"/>
      <c r="D194" s="16"/>
      <c r="E194" s="16"/>
      <c r="F194" s="16"/>
      <c r="G194" s="12"/>
    </row>
    <row r="195" spans="1:7" ht="76.5" hidden="1" customHeight="1" x14ac:dyDescent="0.3">
      <c r="A195" s="34" t="s">
        <v>294</v>
      </c>
      <c r="B195" s="35" t="s">
        <v>295</v>
      </c>
      <c r="C195" s="36"/>
      <c r="D195" s="16"/>
      <c r="E195" s="16"/>
      <c r="F195" s="16"/>
      <c r="G195" s="12"/>
    </row>
    <row r="196" spans="1:7" ht="16.5" hidden="1" customHeight="1" x14ac:dyDescent="0.3">
      <c r="A196" s="34" t="s">
        <v>296</v>
      </c>
      <c r="B196" s="35" t="s">
        <v>297</v>
      </c>
      <c r="C196" s="36"/>
      <c r="D196" s="16"/>
      <c r="E196" s="16"/>
      <c r="F196" s="16"/>
      <c r="G196" s="12"/>
    </row>
    <row r="197" spans="1:7" ht="78" customHeight="1" x14ac:dyDescent="0.3">
      <c r="A197" s="37" t="s">
        <v>298</v>
      </c>
      <c r="B197" s="35" t="s">
        <v>299</v>
      </c>
      <c r="C197" s="36"/>
      <c r="D197" s="16">
        <f t="shared" ref="D197:E197" si="85">D198+D199</f>
        <v>500</v>
      </c>
      <c r="E197" s="16">
        <f t="shared" si="85"/>
        <v>0</v>
      </c>
      <c r="F197" s="16">
        <f t="shared" ref="F197" si="86">F198+F199</f>
        <v>0</v>
      </c>
      <c r="G197" s="12"/>
    </row>
    <row r="198" spans="1:7" ht="60.75" hidden="1" customHeight="1" x14ac:dyDescent="0.3">
      <c r="A198" s="37" t="s">
        <v>300</v>
      </c>
      <c r="B198" s="35" t="s">
        <v>301</v>
      </c>
      <c r="C198" s="36"/>
      <c r="D198" s="16"/>
      <c r="E198" s="16"/>
      <c r="F198" s="16"/>
      <c r="G198" s="12"/>
    </row>
    <row r="199" spans="1:7" ht="78" customHeight="1" x14ac:dyDescent="0.3">
      <c r="A199" s="37" t="s">
        <v>302</v>
      </c>
      <c r="B199" s="35" t="s">
        <v>598</v>
      </c>
      <c r="C199" s="36"/>
      <c r="D199" s="16">
        <v>500</v>
      </c>
      <c r="E199" s="16"/>
      <c r="F199" s="16"/>
      <c r="G199" s="12"/>
    </row>
    <row r="200" spans="1:7" ht="26.25" customHeight="1" x14ac:dyDescent="0.3">
      <c r="A200" s="34" t="s">
        <v>303</v>
      </c>
      <c r="B200" s="35" t="s">
        <v>304</v>
      </c>
      <c r="C200" s="36"/>
      <c r="D200" s="16">
        <f t="shared" ref="D200:G200" si="87">D201+D202+D203+D204+D205</f>
        <v>138065</v>
      </c>
      <c r="E200" s="16">
        <f t="shared" si="87"/>
        <v>0</v>
      </c>
      <c r="F200" s="16">
        <f t="shared" si="87"/>
        <v>0</v>
      </c>
      <c r="G200" s="19">
        <f t="shared" si="87"/>
        <v>138065</v>
      </c>
    </row>
    <row r="201" spans="1:7" ht="78.75" hidden="1" customHeight="1" x14ac:dyDescent="0.3">
      <c r="A201" s="34" t="s">
        <v>305</v>
      </c>
      <c r="B201" s="35" t="s">
        <v>306</v>
      </c>
      <c r="C201" s="36"/>
      <c r="D201" s="16"/>
      <c r="E201" s="16"/>
      <c r="F201" s="16"/>
      <c r="G201" s="12"/>
    </row>
    <row r="202" spans="1:7" ht="102.75" customHeight="1" x14ac:dyDescent="0.3">
      <c r="A202" s="34" t="s">
        <v>307</v>
      </c>
      <c r="B202" s="35" t="s">
        <v>308</v>
      </c>
      <c r="C202" s="36"/>
      <c r="D202" s="16">
        <v>138065</v>
      </c>
      <c r="E202" s="16"/>
      <c r="F202" s="16"/>
      <c r="G202" s="12">
        <v>138065</v>
      </c>
    </row>
    <row r="203" spans="1:7" ht="45.75" hidden="1" customHeight="1" x14ac:dyDescent="0.3">
      <c r="A203" s="34" t="s">
        <v>309</v>
      </c>
      <c r="B203" s="35" t="s">
        <v>310</v>
      </c>
      <c r="C203" s="36"/>
      <c r="D203" s="16"/>
      <c r="E203" s="16"/>
      <c r="F203" s="16"/>
      <c r="G203" s="12"/>
    </row>
    <row r="204" spans="1:7" ht="78" hidden="1" customHeight="1" x14ac:dyDescent="0.3">
      <c r="A204" s="34" t="s">
        <v>311</v>
      </c>
      <c r="B204" s="35" t="s">
        <v>312</v>
      </c>
      <c r="C204" s="36"/>
      <c r="D204" s="16"/>
      <c r="E204" s="16"/>
      <c r="F204" s="16"/>
      <c r="G204" s="12"/>
    </row>
    <row r="205" spans="1:7" ht="60.75" hidden="1" customHeight="1" x14ac:dyDescent="0.3">
      <c r="A205" s="34" t="s">
        <v>313</v>
      </c>
      <c r="B205" s="35" t="s">
        <v>314</v>
      </c>
      <c r="C205" s="36"/>
      <c r="D205" s="16"/>
      <c r="E205" s="16"/>
      <c r="F205" s="16"/>
      <c r="G205" s="12"/>
    </row>
    <row r="206" spans="1:7" ht="29.25" hidden="1" customHeight="1" x14ac:dyDescent="0.3">
      <c r="A206" s="33" t="s">
        <v>315</v>
      </c>
      <c r="B206" s="31" t="s">
        <v>316</v>
      </c>
      <c r="C206" s="32"/>
      <c r="D206" s="16">
        <f t="shared" ref="D206:E206" si="88">D207+D209+D211</f>
        <v>0</v>
      </c>
      <c r="E206" s="16">
        <f t="shared" si="88"/>
        <v>0</v>
      </c>
      <c r="F206" s="16">
        <f t="shared" ref="F206" si="89">F207+F209+F211</f>
        <v>0</v>
      </c>
      <c r="G206" s="12"/>
    </row>
    <row r="207" spans="1:7" ht="26.25" hidden="1" customHeight="1" x14ac:dyDescent="0.3">
      <c r="A207" s="34" t="s">
        <v>317</v>
      </c>
      <c r="B207" s="35" t="s">
        <v>318</v>
      </c>
      <c r="C207" s="36"/>
      <c r="D207" s="16">
        <f t="shared" ref="D207:F207" si="90">D208</f>
        <v>0</v>
      </c>
      <c r="E207" s="16">
        <f t="shared" si="90"/>
        <v>0</v>
      </c>
      <c r="F207" s="16">
        <f t="shared" si="90"/>
        <v>0</v>
      </c>
      <c r="G207" s="12"/>
    </row>
    <row r="208" spans="1:7" ht="35.25" hidden="1" customHeight="1" x14ac:dyDescent="0.3">
      <c r="A208" s="34" t="s">
        <v>319</v>
      </c>
      <c r="B208" s="35" t="s">
        <v>320</v>
      </c>
      <c r="C208" s="36"/>
      <c r="D208" s="16"/>
      <c r="E208" s="16"/>
      <c r="F208" s="16"/>
      <c r="G208" s="12"/>
    </row>
    <row r="209" spans="1:9" ht="26.25" hidden="1" customHeight="1" x14ac:dyDescent="0.3">
      <c r="A209" s="34" t="s">
        <v>321</v>
      </c>
      <c r="B209" s="35" t="s">
        <v>322</v>
      </c>
      <c r="C209" s="36"/>
      <c r="D209" s="16">
        <f t="shared" ref="D209:F209" si="91">D210</f>
        <v>0</v>
      </c>
      <c r="E209" s="16">
        <f t="shared" si="91"/>
        <v>0</v>
      </c>
      <c r="F209" s="16">
        <f t="shared" si="91"/>
        <v>0</v>
      </c>
      <c r="G209" s="12"/>
    </row>
    <row r="210" spans="1:9" ht="26.25" hidden="1" customHeight="1" x14ac:dyDescent="0.3">
      <c r="A210" s="34" t="s">
        <v>484</v>
      </c>
      <c r="B210" s="35" t="s">
        <v>485</v>
      </c>
      <c r="C210" s="36"/>
      <c r="D210" s="16"/>
      <c r="E210" s="16"/>
      <c r="F210" s="16"/>
      <c r="G210" s="12"/>
    </row>
    <row r="211" spans="1:9" ht="27.75" hidden="1" customHeight="1" x14ac:dyDescent="0.3">
      <c r="A211" s="34" t="s">
        <v>323</v>
      </c>
      <c r="B211" s="35" t="s">
        <v>324</v>
      </c>
      <c r="C211" s="36"/>
      <c r="D211" s="16">
        <f t="shared" ref="D211:F211" si="92">D212</f>
        <v>0</v>
      </c>
      <c r="E211" s="16">
        <f t="shared" si="92"/>
        <v>0</v>
      </c>
      <c r="F211" s="16">
        <f t="shared" si="92"/>
        <v>0</v>
      </c>
      <c r="G211" s="12"/>
    </row>
    <row r="212" spans="1:9" ht="35.25" hidden="1" customHeight="1" x14ac:dyDescent="0.3">
      <c r="A212" s="34" t="s">
        <v>325</v>
      </c>
      <c r="B212" s="35" t="s">
        <v>326</v>
      </c>
      <c r="C212" s="36"/>
      <c r="D212" s="16"/>
      <c r="E212" s="16"/>
      <c r="F212" s="16"/>
      <c r="G212" s="12"/>
    </row>
    <row r="213" spans="1:9" ht="52.5" hidden="1" customHeight="1" x14ac:dyDescent="0.3">
      <c r="A213" s="33" t="s">
        <v>327</v>
      </c>
      <c r="B213" s="31" t="s">
        <v>328</v>
      </c>
      <c r="C213" s="32"/>
      <c r="D213" s="16">
        <f t="shared" ref="D213:E213" si="93">D214+D215+D216</f>
        <v>0</v>
      </c>
      <c r="E213" s="16">
        <f t="shared" si="93"/>
        <v>0</v>
      </c>
      <c r="F213" s="16">
        <f t="shared" ref="F213" si="94">F214+F215+F216</f>
        <v>0</v>
      </c>
      <c r="G213" s="12"/>
    </row>
    <row r="214" spans="1:9" ht="54" hidden="1" customHeight="1" x14ac:dyDescent="0.3">
      <c r="A214" s="34" t="s">
        <v>329</v>
      </c>
      <c r="B214" s="35" t="s">
        <v>330</v>
      </c>
      <c r="C214" s="36"/>
      <c r="D214" s="16"/>
      <c r="E214" s="16"/>
      <c r="F214" s="16"/>
      <c r="G214" s="12"/>
    </row>
    <row r="215" spans="1:9" ht="57.75" hidden="1" customHeight="1" x14ac:dyDescent="0.3">
      <c r="A215" s="34" t="s">
        <v>331</v>
      </c>
      <c r="B215" s="35" t="s">
        <v>332</v>
      </c>
      <c r="C215" s="36"/>
      <c r="D215" s="16"/>
      <c r="E215" s="16"/>
      <c r="F215" s="16"/>
      <c r="G215" s="12"/>
    </row>
    <row r="216" spans="1:9" ht="52.5" hidden="1" customHeight="1" x14ac:dyDescent="0.3">
      <c r="A216" s="34" t="s">
        <v>333</v>
      </c>
      <c r="B216" s="35" t="s">
        <v>334</v>
      </c>
      <c r="C216" s="36"/>
      <c r="D216" s="16">
        <f t="shared" ref="D216:F216" si="95">D217</f>
        <v>0</v>
      </c>
      <c r="E216" s="16">
        <f t="shared" si="95"/>
        <v>0</v>
      </c>
      <c r="F216" s="16">
        <f t="shared" si="95"/>
        <v>0</v>
      </c>
      <c r="G216" s="12"/>
    </row>
    <row r="217" spans="1:9" ht="63.75" hidden="1" customHeight="1" x14ac:dyDescent="0.3">
      <c r="A217" s="34" t="s">
        <v>335</v>
      </c>
      <c r="B217" s="35" t="s">
        <v>336</v>
      </c>
      <c r="C217" s="36"/>
      <c r="D217" s="16"/>
      <c r="E217" s="16"/>
      <c r="F217" s="16"/>
      <c r="G217" s="12"/>
    </row>
    <row r="218" spans="1:9" ht="30.75" customHeight="1" x14ac:dyDescent="0.3">
      <c r="A218" s="45" t="s">
        <v>337</v>
      </c>
      <c r="B218" s="46" t="s">
        <v>338</v>
      </c>
      <c r="C218" s="47"/>
      <c r="D218" s="22">
        <f>D219+D335</f>
        <v>1647543886.0699999</v>
      </c>
      <c r="E218" s="22">
        <f>E219+E335</f>
        <v>1332790924.47</v>
      </c>
      <c r="F218" s="22">
        <f>F219+F335</f>
        <v>1336284581.2</v>
      </c>
      <c r="G218" s="22">
        <f>G219</f>
        <v>422086175.26999998</v>
      </c>
      <c r="H218" s="6"/>
      <c r="I218" s="6"/>
    </row>
    <row r="219" spans="1:9" ht="45.75" customHeight="1" x14ac:dyDescent="0.3">
      <c r="A219" s="45" t="s">
        <v>339</v>
      </c>
      <c r="B219" s="46" t="s">
        <v>340</v>
      </c>
      <c r="C219" s="47"/>
      <c r="D219" s="22">
        <f>D220+D305+D241+D322</f>
        <v>1647543886.0699999</v>
      </c>
      <c r="E219" s="22">
        <f>E220+E305+E241+E322</f>
        <v>1332790924.47</v>
      </c>
      <c r="F219" s="22">
        <f>F220+F305+F241+F322</f>
        <v>1336284581.2</v>
      </c>
      <c r="G219" s="22">
        <f>G220+G305+G241+G322</f>
        <v>422086175.26999998</v>
      </c>
      <c r="H219" s="6"/>
      <c r="I219" s="6"/>
    </row>
    <row r="220" spans="1:9" ht="42.75" customHeight="1" x14ac:dyDescent="0.3">
      <c r="A220" s="45" t="s">
        <v>341</v>
      </c>
      <c r="B220" s="46" t="s">
        <v>342</v>
      </c>
      <c r="C220" s="47"/>
      <c r="D220" s="15">
        <f t="shared" ref="D220:E220" si="96">D221+D223+D238</f>
        <v>929758500</v>
      </c>
      <c r="E220" s="15">
        <f t="shared" si="96"/>
        <v>610067200</v>
      </c>
      <c r="F220" s="15">
        <f t="shared" ref="F220:G220" si="97">F221+F223+F238</f>
        <v>589358000</v>
      </c>
      <c r="G220" s="15">
        <f t="shared" si="97"/>
        <v>428089800</v>
      </c>
      <c r="H220" s="6"/>
      <c r="I220" s="6"/>
    </row>
    <row r="221" spans="1:9" ht="32.25" customHeight="1" x14ac:dyDescent="0.3">
      <c r="A221" s="48" t="s">
        <v>343</v>
      </c>
      <c r="B221" s="49" t="s">
        <v>344</v>
      </c>
      <c r="C221" s="50"/>
      <c r="D221" s="17">
        <f t="shared" ref="D221:F221" si="98">D222</f>
        <v>499324700</v>
      </c>
      <c r="E221" s="17">
        <f t="shared" si="98"/>
        <v>330607000</v>
      </c>
      <c r="F221" s="17">
        <f t="shared" si="98"/>
        <v>330607100</v>
      </c>
      <c r="G221" s="12"/>
      <c r="H221" s="6"/>
      <c r="I221" s="6"/>
    </row>
    <row r="222" spans="1:9" ht="54" customHeight="1" x14ac:dyDescent="0.3">
      <c r="A222" s="48" t="s">
        <v>420</v>
      </c>
      <c r="B222" s="49" t="s">
        <v>529</v>
      </c>
      <c r="C222" s="50"/>
      <c r="D222" s="17">
        <v>499324700</v>
      </c>
      <c r="E222" s="17">
        <v>330607000</v>
      </c>
      <c r="F222" s="17">
        <v>330607100</v>
      </c>
      <c r="G222" s="12"/>
      <c r="H222" s="6"/>
      <c r="I222" s="6"/>
    </row>
    <row r="223" spans="1:9" ht="44.25" customHeight="1" x14ac:dyDescent="0.3">
      <c r="A223" s="48" t="s">
        <v>345</v>
      </c>
      <c r="B223" s="49" t="s">
        <v>346</v>
      </c>
      <c r="C223" s="50"/>
      <c r="D223" s="17">
        <f>D224</f>
        <v>430433800</v>
      </c>
      <c r="E223" s="17">
        <f t="shared" ref="E223:G223" si="99">E224</f>
        <v>279460200</v>
      </c>
      <c r="F223" s="17">
        <f t="shared" si="99"/>
        <v>258750900</v>
      </c>
      <c r="G223" s="17">
        <f t="shared" si="99"/>
        <v>428089800</v>
      </c>
      <c r="H223" s="6"/>
      <c r="I223" s="6"/>
    </row>
    <row r="224" spans="1:9" ht="43.5" customHeight="1" x14ac:dyDescent="0.3">
      <c r="A224" s="48" t="s">
        <v>421</v>
      </c>
      <c r="B224" s="49" t="s">
        <v>553</v>
      </c>
      <c r="C224" s="50"/>
      <c r="D224" s="17">
        <f>SUM(D225:D235)</f>
        <v>430433800</v>
      </c>
      <c r="E224" s="17">
        <f>SUM(E225:E236)</f>
        <v>279460200</v>
      </c>
      <c r="F224" s="17">
        <f t="shared" ref="F224:G224" si="100">SUM(F225:F236)</f>
        <v>258750900</v>
      </c>
      <c r="G224" s="17">
        <f t="shared" si="100"/>
        <v>428089800</v>
      </c>
      <c r="H224" s="6"/>
      <c r="I224" s="6"/>
    </row>
    <row r="225" spans="1:9" ht="43.5" customHeight="1" x14ac:dyDescent="0.3">
      <c r="A225" s="48" t="s">
        <v>421</v>
      </c>
      <c r="B225" s="49" t="s">
        <v>601</v>
      </c>
      <c r="C225" s="50"/>
      <c r="D225" s="17">
        <v>2344000</v>
      </c>
      <c r="E225" s="17">
        <v>279460200</v>
      </c>
      <c r="F225" s="17">
        <v>258750900</v>
      </c>
      <c r="G225" s="12"/>
      <c r="H225" s="6"/>
      <c r="I225" s="6"/>
    </row>
    <row r="226" spans="1:9" ht="157.9" customHeight="1" x14ac:dyDescent="0.3">
      <c r="A226" s="48" t="s">
        <v>421</v>
      </c>
      <c r="B226" s="49" t="s">
        <v>620</v>
      </c>
      <c r="C226" s="50"/>
      <c r="D226" s="17">
        <v>20058800</v>
      </c>
      <c r="E226" s="17"/>
      <c r="F226" s="17"/>
      <c r="G226" s="12">
        <v>20058800</v>
      </c>
      <c r="H226" s="6"/>
      <c r="I226" s="6"/>
    </row>
    <row r="227" spans="1:9" ht="75" customHeight="1" x14ac:dyDescent="0.3">
      <c r="A227" s="48" t="s">
        <v>421</v>
      </c>
      <c r="B227" s="49" t="s">
        <v>622</v>
      </c>
      <c r="C227" s="50"/>
      <c r="D227" s="17">
        <v>4228000</v>
      </c>
      <c r="E227" s="17"/>
      <c r="F227" s="17"/>
      <c r="G227" s="12">
        <v>4228000</v>
      </c>
      <c r="H227" s="6"/>
      <c r="I227" s="6"/>
    </row>
    <row r="228" spans="1:9" ht="75.75" x14ac:dyDescent="0.3">
      <c r="A228" s="48" t="s">
        <v>421</v>
      </c>
      <c r="B228" s="49" t="s">
        <v>623</v>
      </c>
      <c r="C228" s="50"/>
      <c r="D228" s="17">
        <v>31104000</v>
      </c>
      <c r="E228" s="17"/>
      <c r="F228" s="17"/>
      <c r="G228" s="12">
        <v>31104000</v>
      </c>
      <c r="H228" s="6"/>
      <c r="I228" s="6"/>
    </row>
    <row r="229" spans="1:9" ht="87.6" customHeight="1" x14ac:dyDescent="0.3">
      <c r="A229" s="48" t="s">
        <v>421</v>
      </c>
      <c r="B229" s="49" t="s">
        <v>624</v>
      </c>
      <c r="C229" s="50"/>
      <c r="D229" s="17">
        <v>2848000</v>
      </c>
      <c r="E229" s="17"/>
      <c r="F229" s="17"/>
      <c r="G229" s="12">
        <v>2848000</v>
      </c>
      <c r="H229" s="6"/>
      <c r="I229" s="6"/>
    </row>
    <row r="230" spans="1:9" ht="72" customHeight="1" x14ac:dyDescent="0.3">
      <c r="A230" s="48" t="s">
        <v>421</v>
      </c>
      <c r="B230" s="49" t="s">
        <v>625</v>
      </c>
      <c r="C230" s="50"/>
      <c r="D230" s="17">
        <v>51206000</v>
      </c>
      <c r="E230" s="17"/>
      <c r="F230" s="17"/>
      <c r="G230" s="12">
        <v>51206000</v>
      </c>
      <c r="H230" s="6"/>
      <c r="I230" s="6"/>
    </row>
    <row r="231" spans="1:9" ht="70.900000000000006" customHeight="1" x14ac:dyDescent="0.3">
      <c r="A231" s="48" t="s">
        <v>421</v>
      </c>
      <c r="B231" s="49" t="s">
        <v>626</v>
      </c>
      <c r="C231" s="50"/>
      <c r="D231" s="17">
        <v>17000000</v>
      </c>
      <c r="E231" s="17"/>
      <c r="F231" s="17"/>
      <c r="G231" s="12">
        <v>17000000</v>
      </c>
      <c r="H231" s="6"/>
      <c r="I231" s="6"/>
    </row>
    <row r="232" spans="1:9" ht="70.900000000000006" customHeight="1" x14ac:dyDescent="0.3">
      <c r="A232" s="48" t="s">
        <v>421</v>
      </c>
      <c r="B232" s="49" t="s">
        <v>627</v>
      </c>
      <c r="C232" s="50"/>
      <c r="D232" s="17">
        <v>40000000</v>
      </c>
      <c r="E232" s="17"/>
      <c r="F232" s="17"/>
      <c r="G232" s="12">
        <v>40000000</v>
      </c>
      <c r="H232" s="6"/>
      <c r="I232" s="6"/>
    </row>
    <row r="233" spans="1:9" ht="70.900000000000006" customHeight="1" x14ac:dyDescent="0.3">
      <c r="A233" s="48" t="s">
        <v>421</v>
      </c>
      <c r="B233" s="49" t="s">
        <v>629</v>
      </c>
      <c r="C233" s="50"/>
      <c r="D233" s="17">
        <v>23395000</v>
      </c>
      <c r="E233" s="17"/>
      <c r="F233" s="17"/>
      <c r="G233" s="12">
        <v>23395000</v>
      </c>
      <c r="H233" s="6"/>
      <c r="I233" s="6"/>
    </row>
    <row r="234" spans="1:9" ht="82.15" customHeight="1" x14ac:dyDescent="0.3">
      <c r="A234" s="48" t="s">
        <v>421</v>
      </c>
      <c r="B234" s="49" t="s">
        <v>628</v>
      </c>
      <c r="C234" s="50"/>
      <c r="D234" s="17">
        <v>88250000</v>
      </c>
      <c r="E234" s="17"/>
      <c r="F234" s="17"/>
      <c r="G234" s="12">
        <v>88250000</v>
      </c>
      <c r="H234" s="6"/>
      <c r="I234" s="6"/>
    </row>
    <row r="235" spans="1:9" ht="78" customHeight="1" x14ac:dyDescent="0.3">
      <c r="A235" s="48" t="s">
        <v>421</v>
      </c>
      <c r="B235" s="49" t="s">
        <v>621</v>
      </c>
      <c r="C235" s="50"/>
      <c r="D235" s="17">
        <v>150000000</v>
      </c>
      <c r="E235" s="17"/>
      <c r="F235" s="17"/>
      <c r="G235" s="12">
        <v>150000000</v>
      </c>
      <c r="H235" s="6"/>
      <c r="I235" s="6"/>
    </row>
    <row r="236" spans="1:9" ht="57" hidden="1" customHeight="1" x14ac:dyDescent="0.3">
      <c r="A236" s="48" t="s">
        <v>421</v>
      </c>
      <c r="B236" s="49" t="s">
        <v>602</v>
      </c>
      <c r="C236" s="50"/>
      <c r="D236" s="17"/>
      <c r="E236" s="17"/>
      <c r="F236" s="17"/>
      <c r="G236" s="12"/>
      <c r="H236" s="6"/>
      <c r="I236" s="6"/>
    </row>
    <row r="237" spans="1:9" ht="119.25" hidden="1" customHeight="1" x14ac:dyDescent="0.3">
      <c r="A237" s="48" t="s">
        <v>421</v>
      </c>
      <c r="B237" s="49" t="s">
        <v>603</v>
      </c>
      <c r="C237" s="50"/>
      <c r="D237" s="17"/>
      <c r="E237" s="17"/>
      <c r="F237" s="17"/>
      <c r="G237" s="12"/>
      <c r="H237" s="6"/>
      <c r="I237" s="6"/>
    </row>
    <row r="238" spans="1:9" hidden="1" x14ac:dyDescent="0.3">
      <c r="A238" s="48" t="s">
        <v>347</v>
      </c>
      <c r="B238" s="49" t="s">
        <v>348</v>
      </c>
      <c r="C238" s="50"/>
      <c r="D238" s="17">
        <f t="shared" ref="D238:F238" si="101">D239</f>
        <v>0</v>
      </c>
      <c r="E238" s="17">
        <f t="shared" si="101"/>
        <v>0</v>
      </c>
      <c r="F238" s="17">
        <f t="shared" si="101"/>
        <v>0</v>
      </c>
      <c r="G238" s="12"/>
      <c r="H238" s="6"/>
      <c r="I238" s="6"/>
    </row>
    <row r="239" spans="1:9" hidden="1" x14ac:dyDescent="0.3">
      <c r="A239" s="48" t="s">
        <v>349</v>
      </c>
      <c r="B239" s="49" t="s">
        <v>350</v>
      </c>
      <c r="C239" s="50"/>
      <c r="D239" s="17"/>
      <c r="E239" s="17"/>
      <c r="F239" s="17"/>
      <c r="G239" s="12"/>
      <c r="H239" s="6"/>
      <c r="I239" s="6"/>
    </row>
    <row r="240" spans="1:9" ht="28.15" hidden="1" customHeight="1" x14ac:dyDescent="0.3">
      <c r="A240" s="48"/>
      <c r="B240" s="49"/>
      <c r="C240" s="50"/>
      <c r="D240" s="15">
        <f>D241+D305+D322</f>
        <v>717785386.06999993</v>
      </c>
      <c r="E240" s="15">
        <f>E241+E305+E322</f>
        <v>722723724.46999991</v>
      </c>
      <c r="F240" s="15">
        <f>F241+F305+F322</f>
        <v>746926581.20000017</v>
      </c>
      <c r="G240" s="15">
        <f>G241+G305+G322</f>
        <v>-6003624.7300000004</v>
      </c>
      <c r="H240" s="6"/>
      <c r="I240" s="6"/>
    </row>
    <row r="241" spans="1:9" ht="36.6" customHeight="1" x14ac:dyDescent="0.3">
      <c r="A241" s="45" t="s">
        <v>351</v>
      </c>
      <c r="B241" s="46" t="s">
        <v>530</v>
      </c>
      <c r="C241" s="51"/>
      <c r="D241" s="15">
        <f>D246+D248+D250+D254+D260+D270+D274+D258+D244+D266+D272+D242+D262+D264+D268+D252+D256</f>
        <v>169492353.5</v>
      </c>
      <c r="E241" s="15">
        <f t="shared" ref="E241" si="102">E246+E248+E250+E254+E260+E270+E274+E258+E244+E266+E272+E242+E262+E264+E268+E252</f>
        <v>145082902.30000001</v>
      </c>
      <c r="F241" s="15">
        <f t="shared" ref="F241" si="103">F246+F248+F250+F254+F260+F270+F274+F258+F244+F266+F272+F242+F262+F264+F268+F252</f>
        <v>133782887.06</v>
      </c>
      <c r="G241" s="15">
        <f>G246+G248+G250+G254+G260+G270+G274+G258+G244+G266+G272+G242+G262+G264+G268+G252</f>
        <v>-6309240.7300000004</v>
      </c>
      <c r="H241" s="6"/>
      <c r="I241" s="6"/>
    </row>
    <row r="242" spans="1:9" ht="1.1499999999999999" hidden="1" customHeight="1" x14ac:dyDescent="0.3">
      <c r="A242" s="48" t="s">
        <v>507</v>
      </c>
      <c r="B242" s="49" t="s">
        <v>508</v>
      </c>
      <c r="C242" s="52"/>
      <c r="D242" s="17">
        <f t="shared" ref="D242:F242" si="104">D243</f>
        <v>0</v>
      </c>
      <c r="E242" s="17">
        <f t="shared" si="104"/>
        <v>0</v>
      </c>
      <c r="F242" s="17">
        <f t="shared" si="104"/>
        <v>0</v>
      </c>
      <c r="G242" s="12"/>
      <c r="H242" s="6"/>
      <c r="I242" s="6"/>
    </row>
    <row r="243" spans="1:9" ht="109.15" hidden="1" customHeight="1" x14ac:dyDescent="0.3">
      <c r="A243" s="48" t="s">
        <v>505</v>
      </c>
      <c r="B243" s="49" t="s">
        <v>506</v>
      </c>
      <c r="C243" s="52" t="s">
        <v>618</v>
      </c>
      <c r="D243" s="17"/>
      <c r="E243" s="17"/>
      <c r="F243" s="17"/>
      <c r="G243" s="12"/>
      <c r="H243" s="6"/>
      <c r="I243" s="6"/>
    </row>
    <row r="244" spans="1:9" ht="42.75" customHeight="1" x14ac:dyDescent="0.3">
      <c r="A244" s="52" t="s">
        <v>430</v>
      </c>
      <c r="B244" s="49" t="s">
        <v>466</v>
      </c>
      <c r="C244" s="51"/>
      <c r="D244" s="23">
        <f t="shared" ref="D244:F244" si="105">D245</f>
        <v>0</v>
      </c>
      <c r="E244" s="23">
        <f t="shared" si="105"/>
        <v>4429880</v>
      </c>
      <c r="F244" s="23">
        <f t="shared" si="105"/>
        <v>4530370</v>
      </c>
      <c r="G244" s="12">
        <f>G245</f>
        <v>-4324070</v>
      </c>
      <c r="H244" s="6"/>
      <c r="I244" s="6"/>
    </row>
    <row r="245" spans="1:9" ht="54.6" customHeight="1" x14ac:dyDescent="0.3">
      <c r="A245" s="52" t="s">
        <v>431</v>
      </c>
      <c r="B245" s="49" t="s">
        <v>467</v>
      </c>
      <c r="C245" s="51" t="s">
        <v>619</v>
      </c>
      <c r="D245" s="17">
        <f>4324070-4324070</f>
        <v>0</v>
      </c>
      <c r="E245" s="17">
        <v>4429880</v>
      </c>
      <c r="F245" s="17">
        <v>4530370</v>
      </c>
      <c r="G245" s="12">
        <v>-4324070</v>
      </c>
      <c r="H245" s="6">
        <v>0</v>
      </c>
      <c r="I245" s="6"/>
    </row>
    <row r="246" spans="1:9" ht="63.75" hidden="1" customHeight="1" x14ac:dyDescent="0.3">
      <c r="A246" s="48" t="s">
        <v>352</v>
      </c>
      <c r="B246" s="49" t="s">
        <v>353</v>
      </c>
      <c r="C246" s="52"/>
      <c r="D246" s="17">
        <f t="shared" ref="D246:F246" si="106">D247</f>
        <v>0</v>
      </c>
      <c r="E246" s="17">
        <f t="shared" si="106"/>
        <v>0</v>
      </c>
      <c r="F246" s="17">
        <f t="shared" si="106"/>
        <v>0</v>
      </c>
      <c r="G246" s="12"/>
      <c r="H246" s="6"/>
      <c r="I246" s="6"/>
    </row>
    <row r="247" spans="1:9" ht="63.75" hidden="1" customHeight="1" x14ac:dyDescent="0.3">
      <c r="A247" s="48" t="s">
        <v>414</v>
      </c>
      <c r="B247" s="49" t="s">
        <v>542</v>
      </c>
      <c r="C247" s="52">
        <v>50970</v>
      </c>
      <c r="D247" s="17"/>
      <c r="E247" s="17"/>
      <c r="F247" s="17"/>
      <c r="G247" s="12"/>
      <c r="H247" s="6"/>
      <c r="I247" s="6"/>
    </row>
    <row r="248" spans="1:9" ht="79.5" hidden="1" customHeight="1" x14ac:dyDescent="0.3">
      <c r="A248" s="52" t="s">
        <v>354</v>
      </c>
      <c r="B248" s="53" t="s">
        <v>355</v>
      </c>
      <c r="C248" s="37"/>
      <c r="D248" s="17">
        <f t="shared" ref="D248:F248" si="107">D249</f>
        <v>0</v>
      </c>
      <c r="E248" s="17">
        <f t="shared" si="107"/>
        <v>0</v>
      </c>
      <c r="F248" s="17">
        <f t="shared" si="107"/>
        <v>0</v>
      </c>
      <c r="G248" s="12"/>
      <c r="H248" s="6"/>
      <c r="I248" s="6"/>
    </row>
    <row r="249" spans="1:9" ht="87" hidden="1" customHeight="1" x14ac:dyDescent="0.3">
      <c r="A249" s="52" t="s">
        <v>415</v>
      </c>
      <c r="B249" s="54" t="s">
        <v>543</v>
      </c>
      <c r="C249" s="52" t="s">
        <v>356</v>
      </c>
      <c r="D249" s="17"/>
      <c r="E249" s="17"/>
      <c r="F249" s="17"/>
      <c r="G249" s="12"/>
      <c r="H249" s="6"/>
      <c r="I249" s="6"/>
    </row>
    <row r="250" spans="1:9" ht="75" hidden="1" customHeight="1" x14ac:dyDescent="0.3">
      <c r="A250" s="48" t="s">
        <v>458</v>
      </c>
      <c r="B250" s="39" t="s">
        <v>460</v>
      </c>
      <c r="C250" s="52"/>
      <c r="D250" s="17">
        <f t="shared" ref="D250:F254" si="108">D251</f>
        <v>0</v>
      </c>
      <c r="E250" s="17">
        <f t="shared" si="108"/>
        <v>0</v>
      </c>
      <c r="F250" s="17">
        <f t="shared" si="108"/>
        <v>0</v>
      </c>
      <c r="G250" s="12"/>
      <c r="H250" s="6"/>
      <c r="I250" s="6"/>
    </row>
    <row r="251" spans="1:9" ht="60.75" hidden="1" x14ac:dyDescent="0.3">
      <c r="A251" s="48" t="s">
        <v>459</v>
      </c>
      <c r="B251" s="39" t="s">
        <v>465</v>
      </c>
      <c r="C251" s="37" t="s">
        <v>480</v>
      </c>
      <c r="D251" s="17"/>
      <c r="E251" s="17"/>
      <c r="F251" s="17"/>
      <c r="G251" s="12"/>
      <c r="H251" s="6"/>
      <c r="I251" s="6"/>
    </row>
    <row r="252" spans="1:9" ht="51" hidden="1" customHeight="1" x14ac:dyDescent="0.3">
      <c r="A252" s="52" t="s">
        <v>536</v>
      </c>
      <c r="B252" s="39" t="s">
        <v>535</v>
      </c>
      <c r="C252" s="37"/>
      <c r="D252" s="17">
        <f t="shared" ref="D252:F252" si="109">D253</f>
        <v>0</v>
      </c>
      <c r="E252" s="17">
        <f t="shared" si="109"/>
        <v>0</v>
      </c>
      <c r="F252" s="17">
        <f t="shared" si="109"/>
        <v>0</v>
      </c>
      <c r="G252" s="12"/>
      <c r="H252" s="6"/>
      <c r="I252" s="6"/>
    </row>
    <row r="253" spans="1:9" ht="57.75" hidden="1" customHeight="1" x14ac:dyDescent="0.3">
      <c r="A253" s="48" t="s">
        <v>537</v>
      </c>
      <c r="B253" s="53" t="s">
        <v>538</v>
      </c>
      <c r="C253" s="37" t="s">
        <v>539</v>
      </c>
      <c r="D253" s="17"/>
      <c r="E253" s="17"/>
      <c r="F253" s="17"/>
      <c r="G253" s="12"/>
      <c r="H253" s="6"/>
      <c r="I253" s="6"/>
    </row>
    <row r="254" spans="1:9" ht="64.5" customHeight="1" x14ac:dyDescent="0.3">
      <c r="A254" s="52" t="s">
        <v>357</v>
      </c>
      <c r="B254" s="49" t="s">
        <v>468</v>
      </c>
      <c r="C254" s="52"/>
      <c r="D254" s="17">
        <f t="shared" si="108"/>
        <v>7114500</v>
      </c>
      <c r="E254" s="17">
        <f t="shared" si="108"/>
        <v>7059285</v>
      </c>
      <c r="F254" s="17">
        <f t="shared" si="108"/>
        <v>6838784</v>
      </c>
      <c r="G254" s="12"/>
      <c r="H254" s="6"/>
      <c r="I254" s="6"/>
    </row>
    <row r="255" spans="1:9" ht="80.45" customHeight="1" x14ac:dyDescent="0.3">
      <c r="A255" s="48" t="s">
        <v>422</v>
      </c>
      <c r="B255" s="49" t="s">
        <v>469</v>
      </c>
      <c r="C255" s="52" t="s">
        <v>358</v>
      </c>
      <c r="D255" s="17">
        <v>7114500</v>
      </c>
      <c r="E255" s="17">
        <v>7059285</v>
      </c>
      <c r="F255" s="17">
        <v>6838784</v>
      </c>
      <c r="G255" s="12"/>
      <c r="H255" s="6"/>
      <c r="I255" s="6"/>
    </row>
    <row r="256" spans="1:9" ht="62.45" customHeight="1" x14ac:dyDescent="0.3">
      <c r="A256" s="48" t="s">
        <v>612</v>
      </c>
      <c r="B256" s="49" t="s">
        <v>613</v>
      </c>
      <c r="C256" s="52"/>
      <c r="D256" s="17">
        <f>D257</f>
        <v>3061224.5</v>
      </c>
      <c r="E256" s="17">
        <f t="shared" ref="E256:F256" si="110">E257</f>
        <v>0</v>
      </c>
      <c r="F256" s="17">
        <f t="shared" si="110"/>
        <v>0</v>
      </c>
      <c r="G256" s="12"/>
      <c r="H256" s="6"/>
      <c r="I256" s="6"/>
    </row>
    <row r="257" spans="1:9" ht="65.45" customHeight="1" x14ac:dyDescent="0.3">
      <c r="A257" s="48" t="s">
        <v>614</v>
      </c>
      <c r="B257" s="49" t="s">
        <v>615</v>
      </c>
      <c r="C257" s="52" t="s">
        <v>611</v>
      </c>
      <c r="D257" s="17">
        <v>3061224.5</v>
      </c>
      <c r="E257" s="17"/>
      <c r="F257" s="17"/>
      <c r="G257" s="12"/>
      <c r="H257" s="6"/>
      <c r="I257" s="6"/>
    </row>
    <row r="258" spans="1:9" ht="48" hidden="1" customHeight="1" x14ac:dyDescent="0.3">
      <c r="A258" s="52" t="s">
        <v>546</v>
      </c>
      <c r="B258" s="49" t="s">
        <v>544</v>
      </c>
      <c r="C258" s="52"/>
      <c r="D258" s="24">
        <f t="shared" ref="D258:F258" si="111">D259</f>
        <v>0</v>
      </c>
      <c r="E258" s="17">
        <f t="shared" si="111"/>
        <v>0</v>
      </c>
      <c r="F258" s="17">
        <f t="shared" si="111"/>
        <v>0</v>
      </c>
      <c r="G258" s="12"/>
      <c r="H258" s="6"/>
      <c r="I258" s="6"/>
    </row>
    <row r="259" spans="1:9" ht="44.25" hidden="1" customHeight="1" x14ac:dyDescent="0.3">
      <c r="A259" s="52" t="s">
        <v>547</v>
      </c>
      <c r="B259" s="49" t="s">
        <v>545</v>
      </c>
      <c r="C259" s="52" t="s">
        <v>570</v>
      </c>
      <c r="D259" s="24">
        <v>0</v>
      </c>
      <c r="E259" s="17"/>
      <c r="F259" s="17"/>
      <c r="G259" s="12"/>
      <c r="H259" s="6"/>
      <c r="I259" s="6"/>
    </row>
    <row r="260" spans="1:9" ht="39" customHeight="1" x14ac:dyDescent="0.3">
      <c r="A260" s="48" t="s">
        <v>359</v>
      </c>
      <c r="B260" s="49" t="s">
        <v>360</v>
      </c>
      <c r="C260" s="52"/>
      <c r="D260" s="17">
        <f t="shared" ref="D260:F260" si="112">D261</f>
        <v>445447.1</v>
      </c>
      <c r="E260" s="17">
        <f t="shared" si="112"/>
        <v>766169</v>
      </c>
      <c r="F260" s="17">
        <f t="shared" si="112"/>
        <v>766169</v>
      </c>
      <c r="G260" s="12"/>
      <c r="H260" s="6"/>
      <c r="I260" s="6"/>
    </row>
    <row r="261" spans="1:9" ht="52.5" customHeight="1" x14ac:dyDescent="0.3">
      <c r="A261" s="48" t="s">
        <v>416</v>
      </c>
      <c r="B261" s="49" t="s">
        <v>470</v>
      </c>
      <c r="C261" s="52" t="s">
        <v>361</v>
      </c>
      <c r="D261" s="17">
        <v>445447.1</v>
      </c>
      <c r="E261" s="17">
        <v>766169</v>
      </c>
      <c r="F261" s="17">
        <v>766169</v>
      </c>
      <c r="G261" s="12"/>
      <c r="H261" s="6"/>
      <c r="I261" s="6"/>
    </row>
    <row r="262" spans="1:9" ht="39.75" hidden="1" customHeight="1" x14ac:dyDescent="0.3">
      <c r="A262" s="55" t="s">
        <v>437</v>
      </c>
      <c r="B262" s="49" t="s">
        <v>435</v>
      </c>
      <c r="C262" s="52"/>
      <c r="D262" s="17"/>
      <c r="E262" s="17"/>
      <c r="F262" s="17"/>
      <c r="G262" s="12"/>
      <c r="H262" s="6"/>
      <c r="I262" s="6"/>
    </row>
    <row r="263" spans="1:9" ht="39.75" hidden="1" customHeight="1" x14ac:dyDescent="0.3">
      <c r="A263" s="55" t="s">
        <v>438</v>
      </c>
      <c r="B263" s="56" t="s">
        <v>436</v>
      </c>
      <c r="C263" s="41"/>
      <c r="D263" s="17"/>
      <c r="E263" s="17"/>
      <c r="F263" s="17"/>
      <c r="G263" s="12"/>
      <c r="H263" s="6"/>
      <c r="I263" s="6"/>
    </row>
    <row r="264" spans="1:9" ht="24" customHeight="1" x14ac:dyDescent="0.3">
      <c r="A264" s="52" t="s">
        <v>634</v>
      </c>
      <c r="B264" s="49" t="s">
        <v>434</v>
      </c>
      <c r="C264" s="52"/>
      <c r="D264" s="23">
        <f t="shared" ref="D264:G264" si="113">D265</f>
        <v>33921</v>
      </c>
      <c r="E264" s="23">
        <f t="shared" si="113"/>
        <v>0</v>
      </c>
      <c r="F264" s="23">
        <f t="shared" si="113"/>
        <v>0</v>
      </c>
      <c r="G264" s="23">
        <f t="shared" si="113"/>
        <v>33921</v>
      </c>
      <c r="H264" s="6"/>
      <c r="I264" s="6"/>
    </row>
    <row r="265" spans="1:9" ht="24" customHeight="1" x14ac:dyDescent="0.3">
      <c r="A265" s="52" t="s">
        <v>635</v>
      </c>
      <c r="B265" s="49" t="s">
        <v>632</v>
      </c>
      <c r="C265" s="52">
        <v>55190</v>
      </c>
      <c r="D265" s="17">
        <v>33921</v>
      </c>
      <c r="E265" s="17"/>
      <c r="F265" s="17"/>
      <c r="G265" s="12">
        <v>33921</v>
      </c>
      <c r="H265" s="6"/>
      <c r="I265" s="6"/>
    </row>
    <row r="266" spans="1:9" ht="39.6" customHeight="1" x14ac:dyDescent="0.3">
      <c r="A266" s="48" t="s">
        <v>439</v>
      </c>
      <c r="B266" s="49" t="s">
        <v>503</v>
      </c>
      <c r="C266" s="52"/>
      <c r="D266" s="17">
        <f>D267</f>
        <v>38018340.740000002</v>
      </c>
      <c r="E266" s="17">
        <f>E267</f>
        <v>0</v>
      </c>
      <c r="F266" s="17">
        <f>F267</f>
        <v>0</v>
      </c>
      <c r="G266" s="12"/>
      <c r="H266" s="6"/>
      <c r="I266" s="6"/>
    </row>
    <row r="267" spans="1:9" ht="54" customHeight="1" x14ac:dyDescent="0.3">
      <c r="A267" s="48" t="s">
        <v>440</v>
      </c>
      <c r="B267" s="49" t="s">
        <v>502</v>
      </c>
      <c r="C267" s="41" t="s">
        <v>569</v>
      </c>
      <c r="D267" s="17">
        <v>38018340.740000002</v>
      </c>
      <c r="E267" s="17"/>
      <c r="F267" s="17"/>
      <c r="G267" s="12"/>
      <c r="H267" s="6"/>
      <c r="I267" s="6"/>
    </row>
    <row r="268" spans="1:9" ht="52.5" customHeight="1" x14ac:dyDescent="0.3">
      <c r="A268" s="48" t="s">
        <v>532</v>
      </c>
      <c r="B268" s="49" t="s">
        <v>534</v>
      </c>
      <c r="C268" s="41"/>
      <c r="D268" s="17">
        <f>D269</f>
        <v>343454.25</v>
      </c>
      <c r="E268" s="17">
        <f t="shared" ref="E268:F268" si="114">E269</f>
        <v>0</v>
      </c>
      <c r="F268" s="17">
        <f t="shared" si="114"/>
        <v>0</v>
      </c>
      <c r="G268" s="12"/>
      <c r="H268" s="6"/>
      <c r="I268" s="6"/>
    </row>
    <row r="269" spans="1:9" ht="50.45" customHeight="1" x14ac:dyDescent="0.3">
      <c r="A269" s="48" t="s">
        <v>533</v>
      </c>
      <c r="B269" s="49" t="s">
        <v>548</v>
      </c>
      <c r="C269" s="41" t="s">
        <v>568</v>
      </c>
      <c r="D269" s="17">
        <v>343454.25</v>
      </c>
      <c r="E269" s="17"/>
      <c r="F269" s="17"/>
      <c r="G269" s="12"/>
      <c r="H269" s="6"/>
      <c r="I269" s="6"/>
    </row>
    <row r="270" spans="1:9" ht="39.75" hidden="1" customHeight="1" x14ac:dyDescent="0.3">
      <c r="A270" s="37" t="s">
        <v>362</v>
      </c>
      <c r="B270" s="39" t="s">
        <v>363</v>
      </c>
      <c r="C270" s="37"/>
      <c r="D270" s="24">
        <f t="shared" ref="D270:F270" si="115">D271</f>
        <v>0</v>
      </c>
      <c r="E270" s="24">
        <f t="shared" si="115"/>
        <v>0</v>
      </c>
      <c r="F270" s="24">
        <f t="shared" si="115"/>
        <v>0</v>
      </c>
      <c r="G270" s="12"/>
      <c r="H270" s="6"/>
      <c r="I270" s="6"/>
    </row>
    <row r="271" spans="1:9" ht="39.75" hidden="1" customHeight="1" x14ac:dyDescent="0.3">
      <c r="A271" s="37" t="s">
        <v>417</v>
      </c>
      <c r="B271" s="39" t="s">
        <v>471</v>
      </c>
      <c r="C271" s="37" t="s">
        <v>364</v>
      </c>
      <c r="D271" s="24"/>
      <c r="E271" s="24"/>
      <c r="F271" s="24"/>
      <c r="G271" s="12"/>
      <c r="H271" s="6"/>
      <c r="I271" s="6"/>
    </row>
    <row r="272" spans="1:9" ht="35.25" hidden="1" customHeight="1" x14ac:dyDescent="0.3">
      <c r="A272" s="37" t="s">
        <v>500</v>
      </c>
      <c r="B272" s="39" t="s">
        <v>501</v>
      </c>
      <c r="C272" s="37"/>
      <c r="D272" s="24">
        <f t="shared" ref="D272:F272" si="116">D273</f>
        <v>0</v>
      </c>
      <c r="E272" s="24">
        <f t="shared" si="116"/>
        <v>0</v>
      </c>
      <c r="F272" s="24">
        <f t="shared" si="116"/>
        <v>0</v>
      </c>
      <c r="G272" s="12"/>
      <c r="H272" s="6"/>
      <c r="I272" s="6"/>
    </row>
    <row r="273" spans="1:9" ht="35.25" hidden="1" customHeight="1" x14ac:dyDescent="0.3">
      <c r="A273" s="37" t="s">
        <v>497</v>
      </c>
      <c r="B273" s="39" t="s">
        <v>498</v>
      </c>
      <c r="C273" s="37" t="s">
        <v>499</v>
      </c>
      <c r="D273" s="24"/>
      <c r="E273" s="24"/>
      <c r="F273" s="24"/>
      <c r="G273" s="12"/>
      <c r="H273" s="6"/>
      <c r="I273" s="6"/>
    </row>
    <row r="274" spans="1:9" ht="24.75" customHeight="1" x14ac:dyDescent="0.3">
      <c r="A274" s="48" t="s">
        <v>365</v>
      </c>
      <c r="B274" s="49" t="s">
        <v>366</v>
      </c>
      <c r="C274" s="52"/>
      <c r="D274" s="17">
        <f t="shared" ref="D274:G274" si="117">D275</f>
        <v>120475465.91000001</v>
      </c>
      <c r="E274" s="17">
        <f t="shared" si="117"/>
        <v>132827568.3</v>
      </c>
      <c r="F274" s="17">
        <f t="shared" si="117"/>
        <v>121647564.06</v>
      </c>
      <c r="G274" s="17">
        <f t="shared" si="117"/>
        <v>-2019091.73</v>
      </c>
      <c r="H274" s="6"/>
      <c r="I274" s="6"/>
    </row>
    <row r="275" spans="1:9" ht="24.6" customHeight="1" x14ac:dyDescent="0.3">
      <c r="A275" s="48" t="s">
        <v>418</v>
      </c>
      <c r="B275" s="49" t="s">
        <v>531</v>
      </c>
      <c r="C275" s="52"/>
      <c r="D275" s="17">
        <f>SUM(D276:D304)</f>
        <v>120475465.91000001</v>
      </c>
      <c r="E275" s="17">
        <f t="shared" ref="E275:F275" si="118">SUM(E276:E304)</f>
        <v>132827568.3</v>
      </c>
      <c r="F275" s="17">
        <f t="shared" si="118"/>
        <v>121647564.06</v>
      </c>
      <c r="G275" s="17">
        <f t="shared" ref="G275" si="119">SUM(G276:G304)</f>
        <v>-2019091.73</v>
      </c>
      <c r="H275" s="6"/>
      <c r="I275" s="6"/>
    </row>
    <row r="276" spans="1:9" ht="48" hidden="1" customHeight="1" x14ac:dyDescent="0.3">
      <c r="A276" s="48" t="s">
        <v>418</v>
      </c>
      <c r="B276" s="49" t="s">
        <v>426</v>
      </c>
      <c r="C276" s="52" t="s">
        <v>367</v>
      </c>
      <c r="D276" s="17"/>
      <c r="E276" s="17"/>
      <c r="F276" s="17"/>
      <c r="G276" s="12"/>
      <c r="H276" s="6"/>
      <c r="I276" s="6"/>
    </row>
    <row r="277" spans="1:9" ht="46.9" customHeight="1" x14ac:dyDescent="0.3">
      <c r="A277" s="48" t="s">
        <v>418</v>
      </c>
      <c r="B277" s="49" t="s">
        <v>424</v>
      </c>
      <c r="C277" s="52">
        <v>73930</v>
      </c>
      <c r="D277" s="17">
        <v>5850002.2300000004</v>
      </c>
      <c r="E277" s="17">
        <v>6028786.1299999999</v>
      </c>
      <c r="F277" s="17">
        <v>6320483.1299999999</v>
      </c>
      <c r="G277" s="12"/>
      <c r="H277" s="6"/>
      <c r="I277" s="6"/>
    </row>
    <row r="278" spans="1:9" ht="39" customHeight="1" x14ac:dyDescent="0.3">
      <c r="A278" s="48" t="s">
        <v>418</v>
      </c>
      <c r="B278" s="49" t="s">
        <v>425</v>
      </c>
      <c r="C278" s="52">
        <v>73090</v>
      </c>
      <c r="D278" s="17">
        <v>5727873.9500000002</v>
      </c>
      <c r="E278" s="17">
        <v>5755471.0300000003</v>
      </c>
      <c r="F278" s="17">
        <v>5985689.8700000001</v>
      </c>
      <c r="G278" s="12"/>
      <c r="H278" s="6"/>
      <c r="I278" s="6"/>
    </row>
    <row r="279" spans="1:9" ht="63.6" customHeight="1" x14ac:dyDescent="0.3">
      <c r="A279" s="48" t="s">
        <v>418</v>
      </c>
      <c r="B279" s="49" t="s">
        <v>576</v>
      </c>
      <c r="C279" s="52">
        <v>73420</v>
      </c>
      <c r="D279" s="17">
        <v>737988.19</v>
      </c>
      <c r="E279" s="17">
        <v>737988.19</v>
      </c>
      <c r="F279" s="17">
        <v>737988.19</v>
      </c>
      <c r="G279" s="12"/>
      <c r="H279" s="6"/>
      <c r="I279" s="6"/>
    </row>
    <row r="280" spans="1:9" ht="55.5" hidden="1" customHeight="1" x14ac:dyDescent="0.3">
      <c r="A280" s="48" t="s">
        <v>418</v>
      </c>
      <c r="B280" s="49" t="s">
        <v>423</v>
      </c>
      <c r="C280" s="52">
        <v>73202</v>
      </c>
      <c r="D280" s="17"/>
      <c r="E280" s="17"/>
      <c r="F280" s="17"/>
      <c r="G280" s="12"/>
      <c r="H280" s="6"/>
      <c r="I280" s="6"/>
    </row>
    <row r="281" spans="1:9" ht="64.5" customHeight="1" x14ac:dyDescent="0.3">
      <c r="A281" s="48" t="s">
        <v>418</v>
      </c>
      <c r="B281" s="49" t="s">
        <v>428</v>
      </c>
      <c r="C281" s="52">
        <v>73240</v>
      </c>
      <c r="D281" s="17">
        <v>93333.33</v>
      </c>
      <c r="E281" s="17">
        <v>93333.33</v>
      </c>
      <c r="F281" s="17">
        <v>93333.33</v>
      </c>
      <c r="G281" s="12"/>
      <c r="H281" s="6"/>
      <c r="I281" s="6"/>
    </row>
    <row r="282" spans="1:9" ht="51.75" customHeight="1" x14ac:dyDescent="0.3">
      <c r="A282" s="48" t="s">
        <v>418</v>
      </c>
      <c r="B282" s="39" t="s">
        <v>609</v>
      </c>
      <c r="C282" s="37" t="s">
        <v>608</v>
      </c>
      <c r="D282" s="16">
        <v>10335360</v>
      </c>
      <c r="E282" s="16">
        <v>10708320</v>
      </c>
      <c r="F282" s="16">
        <v>11229890</v>
      </c>
      <c r="G282" s="12"/>
      <c r="H282" s="6"/>
      <c r="I282" s="6"/>
    </row>
    <row r="283" spans="1:9" ht="41.45" customHeight="1" x14ac:dyDescent="0.3">
      <c r="A283" s="48" t="s">
        <v>418</v>
      </c>
      <c r="B283" s="39" t="s">
        <v>572</v>
      </c>
      <c r="C283" s="37" t="s">
        <v>441</v>
      </c>
      <c r="D283" s="16">
        <v>7187160</v>
      </c>
      <c r="E283" s="16">
        <v>8727818.5600000005</v>
      </c>
      <c r="F283" s="16">
        <v>8331688.2699999996</v>
      </c>
      <c r="G283" s="12"/>
      <c r="H283" s="6"/>
      <c r="I283" s="6"/>
    </row>
    <row r="284" spans="1:9" ht="51.75" hidden="1" customHeight="1" x14ac:dyDescent="0.3">
      <c r="A284" s="48" t="s">
        <v>418</v>
      </c>
      <c r="B284" s="39" t="s">
        <v>427</v>
      </c>
      <c r="C284" s="37" t="s">
        <v>442</v>
      </c>
      <c r="D284" s="16">
        <v>0</v>
      </c>
      <c r="E284" s="16">
        <v>0</v>
      </c>
      <c r="F284" s="16">
        <v>0</v>
      </c>
      <c r="G284" s="12"/>
      <c r="H284" s="6"/>
      <c r="I284" s="6"/>
    </row>
    <row r="285" spans="1:9" ht="51.75" customHeight="1" x14ac:dyDescent="0.3">
      <c r="A285" s="48" t="s">
        <v>418</v>
      </c>
      <c r="B285" s="39" t="s">
        <v>573</v>
      </c>
      <c r="C285" s="37" t="s">
        <v>443</v>
      </c>
      <c r="D285" s="16">
        <v>34425223.780000001</v>
      </c>
      <c r="E285" s="16">
        <v>61736706.43</v>
      </c>
      <c r="F285" s="16">
        <v>53790887.609999999</v>
      </c>
      <c r="G285" s="12"/>
      <c r="H285" s="6"/>
      <c r="I285" s="6"/>
    </row>
    <row r="286" spans="1:9" ht="55.9" customHeight="1" x14ac:dyDescent="0.3">
      <c r="A286" s="48" t="s">
        <v>418</v>
      </c>
      <c r="B286" s="49" t="s">
        <v>575</v>
      </c>
      <c r="C286" s="37" t="s">
        <v>432</v>
      </c>
      <c r="D286" s="16">
        <v>210000</v>
      </c>
      <c r="E286" s="16"/>
      <c r="F286" s="16"/>
      <c r="G286" s="12">
        <v>210000</v>
      </c>
      <c r="H286" s="6"/>
      <c r="I286" s="6"/>
    </row>
    <row r="287" spans="1:9" ht="53.45" customHeight="1" x14ac:dyDescent="0.3">
      <c r="A287" s="48" t="s">
        <v>418</v>
      </c>
      <c r="B287" s="39" t="s">
        <v>610</v>
      </c>
      <c r="C287" s="37" t="s">
        <v>433</v>
      </c>
      <c r="D287" s="16">
        <v>323915.28000000003</v>
      </c>
      <c r="E287" s="16">
        <v>335247.07</v>
      </c>
      <c r="F287" s="16">
        <v>348656.96</v>
      </c>
      <c r="G287" s="12"/>
      <c r="H287" s="6"/>
      <c r="I287" s="6"/>
    </row>
    <row r="288" spans="1:9" ht="88.15" hidden="1" customHeight="1" x14ac:dyDescent="0.3">
      <c r="A288" s="48" t="s">
        <v>418</v>
      </c>
      <c r="B288" s="39" t="s">
        <v>475</v>
      </c>
      <c r="C288" s="37" t="s">
        <v>479</v>
      </c>
      <c r="D288" s="16"/>
      <c r="E288" s="16"/>
      <c r="F288" s="16"/>
      <c r="G288" s="12"/>
      <c r="H288" s="6"/>
      <c r="I288" s="6"/>
    </row>
    <row r="289" spans="1:9" ht="53.25" hidden="1" customHeight="1" x14ac:dyDescent="0.3">
      <c r="A289" s="48" t="s">
        <v>418</v>
      </c>
      <c r="B289" s="39" t="s">
        <v>476</v>
      </c>
      <c r="C289" s="37" t="s">
        <v>478</v>
      </c>
      <c r="D289" s="16"/>
      <c r="E289" s="16"/>
      <c r="F289" s="16"/>
      <c r="G289" s="12"/>
      <c r="H289" s="6"/>
      <c r="I289" s="6"/>
    </row>
    <row r="290" spans="1:9" ht="52.9" hidden="1" customHeight="1" x14ac:dyDescent="0.3">
      <c r="A290" s="48" t="s">
        <v>418</v>
      </c>
      <c r="B290" s="39" t="s">
        <v>481</v>
      </c>
      <c r="C290" s="37" t="s">
        <v>477</v>
      </c>
      <c r="D290" s="16"/>
      <c r="E290" s="16"/>
      <c r="F290" s="16"/>
      <c r="G290" s="12"/>
      <c r="H290" s="6"/>
      <c r="I290" s="6"/>
    </row>
    <row r="291" spans="1:9" ht="58.15" customHeight="1" x14ac:dyDescent="0.3">
      <c r="A291" s="48" t="s">
        <v>418</v>
      </c>
      <c r="B291" s="49" t="s">
        <v>504</v>
      </c>
      <c r="C291" s="37" t="s">
        <v>491</v>
      </c>
      <c r="D291" s="16">
        <f>275853.6-170391.6</f>
        <v>105461.99999999997</v>
      </c>
      <c r="E291" s="16">
        <v>271188</v>
      </c>
      <c r="F291" s="16">
        <v>271188</v>
      </c>
      <c r="G291" s="12">
        <v>-170391.6</v>
      </c>
      <c r="H291" s="6"/>
      <c r="I291" s="6"/>
    </row>
    <row r="292" spans="1:9" ht="42" customHeight="1" x14ac:dyDescent="0.3">
      <c r="A292" s="48" t="s">
        <v>418</v>
      </c>
      <c r="B292" s="39" t="s">
        <v>513</v>
      </c>
      <c r="C292" s="37" t="s">
        <v>514</v>
      </c>
      <c r="D292" s="16">
        <v>10000000</v>
      </c>
      <c r="E292" s="16">
        <v>10000000</v>
      </c>
      <c r="F292" s="16">
        <v>10000000</v>
      </c>
      <c r="G292" s="12"/>
      <c r="H292" s="6"/>
      <c r="I292" s="6"/>
    </row>
    <row r="293" spans="1:9" ht="60.75" hidden="1" customHeight="1" x14ac:dyDescent="0.3">
      <c r="A293" s="48" t="s">
        <v>418</v>
      </c>
      <c r="B293" s="49" t="s">
        <v>574</v>
      </c>
      <c r="C293" s="52">
        <v>11830</v>
      </c>
      <c r="D293" s="16"/>
      <c r="E293" s="16"/>
      <c r="F293" s="16"/>
      <c r="G293" s="12"/>
      <c r="H293" s="6"/>
      <c r="I293" s="6"/>
    </row>
    <row r="294" spans="1:9" ht="47.25" hidden="1" customHeight="1" x14ac:dyDescent="0.3">
      <c r="A294" s="48" t="s">
        <v>418</v>
      </c>
      <c r="B294" s="49" t="s">
        <v>444</v>
      </c>
      <c r="C294" s="37"/>
      <c r="D294" s="16"/>
      <c r="E294" s="16"/>
      <c r="F294" s="16"/>
      <c r="G294" s="12"/>
      <c r="H294" s="6"/>
      <c r="I294" s="6"/>
    </row>
    <row r="295" spans="1:9" ht="93" hidden="1" customHeight="1" x14ac:dyDescent="0.3">
      <c r="A295" s="48" t="s">
        <v>418</v>
      </c>
      <c r="B295" s="49" t="s">
        <v>445</v>
      </c>
      <c r="C295" s="37"/>
      <c r="D295" s="16"/>
      <c r="E295" s="16"/>
      <c r="F295" s="16"/>
      <c r="G295" s="12"/>
      <c r="H295" s="6"/>
      <c r="I295" s="6"/>
    </row>
    <row r="296" spans="1:9" ht="66.75" hidden="1" customHeight="1" x14ac:dyDescent="0.3">
      <c r="A296" s="48" t="s">
        <v>418</v>
      </c>
      <c r="B296" s="49" t="s">
        <v>446</v>
      </c>
      <c r="C296" s="52">
        <v>73450</v>
      </c>
      <c r="D296" s="16"/>
      <c r="E296" s="16"/>
      <c r="F296" s="16"/>
      <c r="G296" s="12"/>
      <c r="H296" s="6"/>
      <c r="I296" s="6"/>
    </row>
    <row r="297" spans="1:9" ht="43.15" customHeight="1" x14ac:dyDescent="0.3">
      <c r="A297" s="48" t="s">
        <v>418</v>
      </c>
      <c r="B297" s="49" t="s">
        <v>540</v>
      </c>
      <c r="C297" s="52" t="s">
        <v>541</v>
      </c>
      <c r="D297" s="16">
        <v>320721.90000000002</v>
      </c>
      <c r="E297" s="16"/>
      <c r="F297" s="16"/>
      <c r="G297" s="12"/>
      <c r="H297" s="6"/>
      <c r="I297" s="6"/>
    </row>
    <row r="298" spans="1:9" ht="57" customHeight="1" x14ac:dyDescent="0.3">
      <c r="A298" s="48" t="s">
        <v>418</v>
      </c>
      <c r="B298" s="49" t="s">
        <v>616</v>
      </c>
      <c r="C298" s="52">
        <v>73143</v>
      </c>
      <c r="D298" s="16">
        <v>29302292</v>
      </c>
      <c r="E298" s="16">
        <v>26432709.559999999</v>
      </c>
      <c r="F298" s="16">
        <v>22537758.699999999</v>
      </c>
      <c r="G298" s="12"/>
      <c r="H298" s="6"/>
      <c r="I298" s="6"/>
    </row>
    <row r="299" spans="1:9" ht="81" hidden="1" customHeight="1" x14ac:dyDescent="0.3">
      <c r="A299" s="48" t="s">
        <v>418</v>
      </c>
      <c r="B299" s="49" t="s">
        <v>571</v>
      </c>
      <c r="C299" s="52">
        <v>75110</v>
      </c>
      <c r="D299" s="16"/>
      <c r="E299" s="16"/>
      <c r="F299" s="16"/>
      <c r="G299" s="12"/>
      <c r="H299" s="6"/>
      <c r="I299" s="6"/>
    </row>
    <row r="300" spans="1:9" ht="62.25" hidden="1" customHeight="1" x14ac:dyDescent="0.3">
      <c r="A300" s="48" t="s">
        <v>418</v>
      </c>
      <c r="B300" s="49" t="s">
        <v>599</v>
      </c>
      <c r="C300" s="52"/>
      <c r="D300" s="16"/>
      <c r="E300" s="16"/>
      <c r="F300" s="16"/>
      <c r="G300" s="12"/>
      <c r="H300" s="6"/>
      <c r="I300" s="6"/>
    </row>
    <row r="301" spans="1:9" ht="51" hidden="1" customHeight="1" x14ac:dyDescent="0.3">
      <c r="A301" s="48" t="s">
        <v>418</v>
      </c>
      <c r="B301" s="49" t="s">
        <v>600</v>
      </c>
      <c r="C301" s="52">
        <v>73444</v>
      </c>
      <c r="D301" s="16"/>
      <c r="E301" s="16"/>
      <c r="F301" s="16"/>
      <c r="G301" s="12"/>
      <c r="H301" s="6"/>
      <c r="I301" s="6"/>
    </row>
    <row r="302" spans="1:9" ht="51" customHeight="1" x14ac:dyDescent="0.3">
      <c r="A302" s="48" t="s">
        <v>418</v>
      </c>
      <c r="B302" s="49" t="s">
        <v>606</v>
      </c>
      <c r="C302" s="52">
        <v>69730</v>
      </c>
      <c r="D302" s="16">
        <v>1000000</v>
      </c>
      <c r="E302" s="16">
        <v>1000000</v>
      </c>
      <c r="F302" s="16">
        <v>1000000</v>
      </c>
      <c r="G302" s="12"/>
      <c r="H302" s="6"/>
      <c r="I302" s="6"/>
    </row>
    <row r="303" spans="1:9" ht="38.450000000000003" customHeight="1" x14ac:dyDescent="0.3">
      <c r="A303" s="48" t="s">
        <v>418</v>
      </c>
      <c r="B303" s="49" t="s">
        <v>511</v>
      </c>
      <c r="C303" s="52" t="s">
        <v>512</v>
      </c>
      <c r="D303" s="16">
        <v>560000</v>
      </c>
      <c r="E303" s="16">
        <v>1000000</v>
      </c>
      <c r="F303" s="16">
        <v>1000000</v>
      </c>
      <c r="G303" s="12"/>
      <c r="H303" s="6"/>
      <c r="I303" s="6"/>
    </row>
    <row r="304" spans="1:9" ht="56.25" customHeight="1" x14ac:dyDescent="0.3">
      <c r="A304" s="48" t="s">
        <v>418</v>
      </c>
      <c r="B304" s="49" t="s">
        <v>617</v>
      </c>
      <c r="C304" s="52" t="s">
        <v>607</v>
      </c>
      <c r="D304" s="17">
        <f>16354833.38-2058700.13</f>
        <v>14296133.25</v>
      </c>
      <c r="E304" s="16"/>
      <c r="F304" s="16"/>
      <c r="G304" s="12">
        <v>-2058700.13</v>
      </c>
      <c r="H304" s="6"/>
      <c r="I304" s="6"/>
    </row>
    <row r="305" spans="1:9" ht="30.6" customHeight="1" x14ac:dyDescent="0.3">
      <c r="A305" s="45" t="s">
        <v>368</v>
      </c>
      <c r="B305" s="46" t="s">
        <v>369</v>
      </c>
      <c r="C305" s="51"/>
      <c r="D305" s="15">
        <f>D306+D316+D318+D320</f>
        <v>526551283.56999999</v>
      </c>
      <c r="E305" s="15">
        <f>E306+E316+E318+E320</f>
        <v>555174137.49000001</v>
      </c>
      <c r="F305" s="15">
        <f>F306+F316+F318+F320</f>
        <v>590652715.30000007</v>
      </c>
      <c r="G305" s="12">
        <f>G312</f>
        <v>305616</v>
      </c>
      <c r="H305" s="6"/>
      <c r="I305" s="6"/>
    </row>
    <row r="306" spans="1:9" ht="48" customHeight="1" x14ac:dyDescent="0.3">
      <c r="A306" s="48" t="s">
        <v>370</v>
      </c>
      <c r="B306" s="49" t="s">
        <v>371</v>
      </c>
      <c r="C306" s="52"/>
      <c r="D306" s="17">
        <f t="shared" ref="D306:F306" si="120">D307</f>
        <v>22365992.109999999</v>
      </c>
      <c r="E306" s="17">
        <f t="shared" si="120"/>
        <v>23591859.82</v>
      </c>
      <c r="F306" s="17">
        <f t="shared" si="120"/>
        <v>28010799.859999999</v>
      </c>
      <c r="G306" s="12"/>
      <c r="H306" s="6"/>
      <c r="I306" s="6"/>
    </row>
    <row r="307" spans="1:9" ht="50.45" customHeight="1" x14ac:dyDescent="0.3">
      <c r="A307" s="48" t="s">
        <v>395</v>
      </c>
      <c r="B307" s="49" t="s">
        <v>633</v>
      </c>
      <c r="C307" s="52"/>
      <c r="D307" s="17">
        <f>SUM(D308:D315)</f>
        <v>22365992.109999999</v>
      </c>
      <c r="E307" s="17">
        <f>SUM(E308:E315)</f>
        <v>23591859.82</v>
      </c>
      <c r="F307" s="17">
        <f>SUM(F308:F315)</f>
        <v>28010799.859999999</v>
      </c>
      <c r="G307" s="12"/>
      <c r="H307" s="6"/>
      <c r="I307" s="6"/>
    </row>
    <row r="308" spans="1:9" ht="129" customHeight="1" x14ac:dyDescent="0.3">
      <c r="A308" s="48" t="s">
        <v>395</v>
      </c>
      <c r="B308" s="49" t="s">
        <v>564</v>
      </c>
      <c r="C308" s="52">
        <v>74190</v>
      </c>
      <c r="D308" s="17">
        <v>3641313.21</v>
      </c>
      <c r="E308" s="17">
        <v>3840500.63</v>
      </c>
      <c r="F308" s="17">
        <v>8167501.9400000004</v>
      </c>
      <c r="G308" s="12"/>
      <c r="H308" s="6"/>
      <c r="I308" s="6"/>
    </row>
    <row r="309" spans="1:9" ht="171.75" customHeight="1" x14ac:dyDescent="0.3">
      <c r="A309" s="48" t="s">
        <v>395</v>
      </c>
      <c r="B309" s="49" t="s">
        <v>429</v>
      </c>
      <c r="C309" s="57">
        <v>74040</v>
      </c>
      <c r="D309" s="24">
        <v>835553.4</v>
      </c>
      <c r="E309" s="24">
        <v>869022</v>
      </c>
      <c r="F309" s="24">
        <v>903870</v>
      </c>
      <c r="G309" s="12"/>
      <c r="H309" s="6"/>
      <c r="I309" s="6"/>
    </row>
    <row r="310" spans="1:9" ht="151.5" customHeight="1" x14ac:dyDescent="0.3">
      <c r="A310" s="48" t="s">
        <v>395</v>
      </c>
      <c r="B310" s="49" t="s">
        <v>563</v>
      </c>
      <c r="C310" s="52">
        <v>74090</v>
      </c>
      <c r="D310" s="17">
        <v>10254750</v>
      </c>
      <c r="E310" s="17">
        <v>10665666</v>
      </c>
      <c r="F310" s="17">
        <v>11092554</v>
      </c>
      <c r="G310" s="12"/>
      <c r="H310" s="6"/>
      <c r="I310" s="6"/>
    </row>
    <row r="311" spans="1:9" ht="135" customHeight="1" x14ac:dyDescent="0.3">
      <c r="A311" s="48" t="s">
        <v>395</v>
      </c>
      <c r="B311" s="49" t="s">
        <v>562</v>
      </c>
      <c r="C311" s="52">
        <v>74090</v>
      </c>
      <c r="D311" s="17">
        <v>1392600</v>
      </c>
      <c r="E311" s="17">
        <v>1448400</v>
      </c>
      <c r="F311" s="17">
        <v>1506500</v>
      </c>
      <c r="G311" s="12"/>
      <c r="H311" s="6"/>
      <c r="I311" s="6"/>
    </row>
    <row r="312" spans="1:9" ht="168.75" customHeight="1" x14ac:dyDescent="0.3">
      <c r="A312" s="48" t="s">
        <v>395</v>
      </c>
      <c r="B312" s="49" t="s">
        <v>560</v>
      </c>
      <c r="C312" s="52">
        <v>74180</v>
      </c>
      <c r="D312" s="17">
        <f>1819584+305616</f>
        <v>2125200</v>
      </c>
      <c r="E312" s="17">
        <v>2532860.9300000002</v>
      </c>
      <c r="F312" s="17">
        <v>1981330.24</v>
      </c>
      <c r="G312" s="12">
        <v>305616</v>
      </c>
      <c r="H312" s="6"/>
      <c r="I312" s="6"/>
    </row>
    <row r="313" spans="1:9" ht="132" customHeight="1" x14ac:dyDescent="0.3">
      <c r="A313" s="48" t="s">
        <v>395</v>
      </c>
      <c r="B313" s="49" t="s">
        <v>561</v>
      </c>
      <c r="C313" s="52">
        <v>74180</v>
      </c>
      <c r="D313" s="17">
        <v>180807.4</v>
      </c>
      <c r="E313" s="17">
        <v>188042.16</v>
      </c>
      <c r="F313" s="17">
        <v>195575.58</v>
      </c>
      <c r="G313" s="12"/>
      <c r="H313" s="6"/>
      <c r="I313" s="6"/>
    </row>
    <row r="314" spans="1:9" ht="55.15" customHeight="1" x14ac:dyDescent="0.3">
      <c r="A314" s="48" t="s">
        <v>395</v>
      </c>
      <c r="B314" s="49" t="s">
        <v>419</v>
      </c>
      <c r="C314" s="52">
        <v>74030</v>
      </c>
      <c r="D314" s="24">
        <v>2785200</v>
      </c>
      <c r="E314" s="24">
        <v>2896800</v>
      </c>
      <c r="F314" s="24">
        <v>3012900</v>
      </c>
      <c r="G314" s="12"/>
      <c r="H314" s="6"/>
      <c r="I314" s="6"/>
    </row>
    <row r="315" spans="1:9" ht="135.6" customHeight="1" x14ac:dyDescent="0.3">
      <c r="A315" s="48" t="s">
        <v>558</v>
      </c>
      <c r="B315" s="49" t="s">
        <v>559</v>
      </c>
      <c r="C315" s="52">
        <v>74220</v>
      </c>
      <c r="D315" s="24">
        <v>1150568.1000000001</v>
      </c>
      <c r="E315" s="17">
        <v>1150568.1000000001</v>
      </c>
      <c r="F315" s="17">
        <v>1150568.1000000001</v>
      </c>
      <c r="G315" s="12"/>
      <c r="H315" s="6"/>
      <c r="I315" s="6"/>
    </row>
    <row r="316" spans="1:9" ht="65.45" customHeight="1" x14ac:dyDescent="0.3">
      <c r="A316" s="48" t="s">
        <v>372</v>
      </c>
      <c r="B316" s="49" t="s">
        <v>373</v>
      </c>
      <c r="C316" s="52"/>
      <c r="D316" s="17">
        <f t="shared" ref="D316:F318" si="121">D317</f>
        <v>49800</v>
      </c>
      <c r="E316" s="17">
        <f t="shared" si="121"/>
        <v>3500</v>
      </c>
      <c r="F316" s="17">
        <f t="shared" si="121"/>
        <v>3800</v>
      </c>
      <c r="G316" s="12"/>
      <c r="H316" s="6"/>
      <c r="I316" s="6"/>
    </row>
    <row r="317" spans="1:9" ht="84.75" customHeight="1" x14ac:dyDescent="0.3">
      <c r="A317" s="48" t="s">
        <v>394</v>
      </c>
      <c r="B317" s="49" t="s">
        <v>518</v>
      </c>
      <c r="C317" s="52">
        <v>51200</v>
      </c>
      <c r="D317" s="17">
        <v>49800</v>
      </c>
      <c r="E317" s="58">
        <v>3500</v>
      </c>
      <c r="F317" s="58">
        <v>3800</v>
      </c>
      <c r="G317" s="12"/>
      <c r="H317" s="6"/>
      <c r="I317" s="6"/>
    </row>
    <row r="318" spans="1:9" ht="39.75" customHeight="1" x14ac:dyDescent="0.3">
      <c r="A318" s="48" t="s">
        <v>374</v>
      </c>
      <c r="B318" s="49" t="s">
        <v>375</v>
      </c>
      <c r="C318" s="52"/>
      <c r="D318" s="17">
        <f t="shared" si="121"/>
        <v>4505200</v>
      </c>
      <c r="E318" s="17">
        <f t="shared" si="121"/>
        <v>4681200</v>
      </c>
      <c r="F318" s="17">
        <f t="shared" si="121"/>
        <v>4882600</v>
      </c>
      <c r="G318" s="12"/>
      <c r="H318" s="6"/>
      <c r="I318" s="6"/>
    </row>
    <row r="319" spans="1:9" ht="51.75" customHeight="1" x14ac:dyDescent="0.3">
      <c r="A319" s="48" t="s">
        <v>393</v>
      </c>
      <c r="B319" s="49" t="s">
        <v>519</v>
      </c>
      <c r="C319" s="52">
        <v>59300</v>
      </c>
      <c r="D319" s="24">
        <v>4505200</v>
      </c>
      <c r="E319" s="24">
        <v>4681200</v>
      </c>
      <c r="F319" s="24">
        <v>4882600</v>
      </c>
      <c r="G319" s="12"/>
      <c r="H319" s="6"/>
      <c r="I319" s="6"/>
    </row>
    <row r="320" spans="1:9" ht="45.75" customHeight="1" x14ac:dyDescent="0.3">
      <c r="A320" s="48" t="s">
        <v>376</v>
      </c>
      <c r="B320" s="49" t="s">
        <v>377</v>
      </c>
      <c r="C320" s="52"/>
      <c r="D320" s="17">
        <f t="shared" ref="D320:F320" si="122">D321</f>
        <v>499630291.45999998</v>
      </c>
      <c r="E320" s="17">
        <f t="shared" si="122"/>
        <v>526897577.67000002</v>
      </c>
      <c r="F320" s="17">
        <f t="shared" si="122"/>
        <v>557755515.44000006</v>
      </c>
      <c r="G320" s="12"/>
      <c r="H320" s="6"/>
      <c r="I320" s="6"/>
    </row>
    <row r="321" spans="1:9" ht="46.5" customHeight="1" x14ac:dyDescent="0.3">
      <c r="A321" s="48" t="s">
        <v>392</v>
      </c>
      <c r="B321" s="49" t="s">
        <v>391</v>
      </c>
      <c r="C321" s="52">
        <v>74200</v>
      </c>
      <c r="D321" s="17">
        <v>499630291.45999998</v>
      </c>
      <c r="E321" s="17">
        <v>526897577.67000002</v>
      </c>
      <c r="F321" s="17">
        <v>557755515.44000006</v>
      </c>
      <c r="G321" s="12"/>
      <c r="H321" s="6"/>
      <c r="I321" s="6"/>
    </row>
    <row r="322" spans="1:9" ht="32.25" customHeight="1" x14ac:dyDescent="0.3">
      <c r="A322" s="45" t="s">
        <v>378</v>
      </c>
      <c r="B322" s="46" t="s">
        <v>379</v>
      </c>
      <c r="C322" s="51"/>
      <c r="D322" s="15">
        <f t="shared" ref="D322:E322" si="123">D327+D329+D331+D323+D325</f>
        <v>21741749</v>
      </c>
      <c r="E322" s="15">
        <f t="shared" si="123"/>
        <v>22466684.68</v>
      </c>
      <c r="F322" s="15">
        <f t="shared" ref="F322" si="124">F327+F329+F331+F323+F325</f>
        <v>22490978.84</v>
      </c>
      <c r="G322" s="12"/>
      <c r="H322" s="6"/>
      <c r="I322" s="6"/>
    </row>
    <row r="323" spans="1:9" ht="102.75" customHeight="1" x14ac:dyDescent="0.3">
      <c r="A323" s="45" t="s">
        <v>461</v>
      </c>
      <c r="B323" s="46" t="s">
        <v>463</v>
      </c>
      <c r="C323" s="51"/>
      <c r="D323" s="15">
        <f t="shared" ref="D323:F323" si="125">D324</f>
        <v>1756049</v>
      </c>
      <c r="E323" s="15">
        <f t="shared" si="125"/>
        <v>1960184.68</v>
      </c>
      <c r="F323" s="15">
        <f t="shared" si="125"/>
        <v>1984478.84</v>
      </c>
      <c r="G323" s="12"/>
      <c r="H323" s="6"/>
      <c r="I323" s="6"/>
    </row>
    <row r="324" spans="1:9" ht="85.5" customHeight="1" x14ac:dyDescent="0.3">
      <c r="A324" s="48" t="s">
        <v>462</v>
      </c>
      <c r="B324" s="49" t="s">
        <v>464</v>
      </c>
      <c r="C324" s="52" t="s">
        <v>565</v>
      </c>
      <c r="D324" s="17">
        <v>1756049</v>
      </c>
      <c r="E324" s="17">
        <v>1960184.68</v>
      </c>
      <c r="F324" s="17">
        <v>1984478.84</v>
      </c>
      <c r="G324" s="12"/>
      <c r="H324" s="6">
        <v>-779932</v>
      </c>
      <c r="I324" s="6">
        <v>-779932</v>
      </c>
    </row>
    <row r="325" spans="1:9" ht="144" customHeight="1" x14ac:dyDescent="0.3">
      <c r="A325" s="45" t="s">
        <v>549</v>
      </c>
      <c r="B325" s="46" t="s">
        <v>551</v>
      </c>
      <c r="C325" s="51"/>
      <c r="D325" s="15">
        <f>D326</f>
        <v>455700</v>
      </c>
      <c r="E325" s="15">
        <f>E326</f>
        <v>585900</v>
      </c>
      <c r="F325" s="15">
        <f>F326</f>
        <v>585900</v>
      </c>
      <c r="G325" s="12"/>
      <c r="H325" s="6"/>
      <c r="I325" s="6"/>
    </row>
    <row r="326" spans="1:9" ht="147" customHeight="1" x14ac:dyDescent="0.3">
      <c r="A326" s="48" t="s">
        <v>550</v>
      </c>
      <c r="B326" s="49" t="s">
        <v>552</v>
      </c>
      <c r="C326" s="52" t="s">
        <v>566</v>
      </c>
      <c r="D326" s="17">
        <v>455700</v>
      </c>
      <c r="E326" s="17">
        <v>585900</v>
      </c>
      <c r="F326" s="17">
        <v>585900</v>
      </c>
      <c r="G326" s="12"/>
      <c r="H326" s="6"/>
      <c r="I326" s="6"/>
    </row>
    <row r="327" spans="1:9" ht="111.6" customHeight="1" x14ac:dyDescent="0.3">
      <c r="A327" s="45" t="s">
        <v>380</v>
      </c>
      <c r="B327" s="46" t="s">
        <v>517</v>
      </c>
      <c r="C327" s="51"/>
      <c r="D327" s="15">
        <f t="shared" ref="D327:F327" si="126">D328</f>
        <v>19530000</v>
      </c>
      <c r="E327" s="15">
        <f t="shared" si="126"/>
        <v>19920600</v>
      </c>
      <c r="F327" s="15">
        <f t="shared" si="126"/>
        <v>19920600</v>
      </c>
      <c r="G327" s="12"/>
      <c r="H327" s="6"/>
      <c r="I327" s="6"/>
    </row>
    <row r="328" spans="1:9" ht="131.44999999999999" customHeight="1" x14ac:dyDescent="0.3">
      <c r="A328" s="48" t="s">
        <v>388</v>
      </c>
      <c r="B328" s="49" t="s">
        <v>516</v>
      </c>
      <c r="C328" s="52" t="s">
        <v>567</v>
      </c>
      <c r="D328" s="17">
        <v>19530000</v>
      </c>
      <c r="E328" s="17">
        <v>19920600</v>
      </c>
      <c r="F328" s="17">
        <v>19920600</v>
      </c>
      <c r="G328" s="12"/>
      <c r="H328" s="6"/>
      <c r="I328" s="6"/>
    </row>
    <row r="329" spans="1:9" ht="79.900000000000006" hidden="1" customHeight="1" x14ac:dyDescent="0.3">
      <c r="A329" s="59" t="s">
        <v>381</v>
      </c>
      <c r="B329" s="60" t="s">
        <v>382</v>
      </c>
      <c r="C329" s="61"/>
      <c r="D329" s="4">
        <f t="shared" ref="D329:F329" si="127">D330</f>
        <v>0</v>
      </c>
      <c r="E329" s="4">
        <f t="shared" si="127"/>
        <v>0</v>
      </c>
      <c r="F329" s="4">
        <f t="shared" si="127"/>
        <v>0</v>
      </c>
      <c r="G329" s="12"/>
      <c r="H329" s="6"/>
      <c r="I329" s="6"/>
    </row>
    <row r="330" spans="1:9" ht="85.9" hidden="1" customHeight="1" x14ac:dyDescent="0.3">
      <c r="A330" s="62" t="s">
        <v>390</v>
      </c>
      <c r="B330" s="63" t="s">
        <v>389</v>
      </c>
      <c r="C330" s="61"/>
      <c r="D330" s="8"/>
      <c r="E330" s="8"/>
      <c r="F330" s="8"/>
      <c r="G330" s="12"/>
      <c r="H330" s="6"/>
      <c r="I330" s="6"/>
    </row>
    <row r="331" spans="1:9" ht="42" hidden="1" customHeight="1" x14ac:dyDescent="0.3">
      <c r="A331" s="59" t="s">
        <v>383</v>
      </c>
      <c r="B331" s="60" t="s">
        <v>554</v>
      </c>
      <c r="C331" s="64"/>
      <c r="D331" s="9">
        <f t="shared" ref="D331:F331" si="128">D332</f>
        <v>0</v>
      </c>
      <c r="E331" s="9">
        <f t="shared" si="128"/>
        <v>0</v>
      </c>
      <c r="F331" s="9">
        <f t="shared" si="128"/>
        <v>0</v>
      </c>
      <c r="G331" s="12"/>
      <c r="H331" s="6"/>
      <c r="I331" s="6"/>
    </row>
    <row r="332" spans="1:9" ht="0.6" hidden="1" customHeight="1" x14ac:dyDescent="0.3">
      <c r="A332" s="62" t="s">
        <v>454</v>
      </c>
      <c r="B332" s="63" t="s">
        <v>455</v>
      </c>
      <c r="C332" s="61"/>
      <c r="D332" s="8"/>
      <c r="E332" s="8"/>
      <c r="F332" s="8"/>
      <c r="G332" s="12"/>
      <c r="H332" s="6"/>
      <c r="I332" s="6"/>
    </row>
    <row r="333" spans="1:9" ht="40.5" hidden="1" customHeight="1" x14ac:dyDescent="0.3">
      <c r="A333" s="62" t="s">
        <v>557</v>
      </c>
      <c r="B333" s="63" t="s">
        <v>555</v>
      </c>
      <c r="C333" s="61"/>
      <c r="D333" s="8"/>
      <c r="E333" s="8"/>
      <c r="F333" s="8"/>
      <c r="G333" s="12"/>
      <c r="H333" s="6"/>
      <c r="I333" s="6"/>
    </row>
    <row r="334" spans="1:9" ht="43.5" hidden="1" customHeight="1" x14ac:dyDescent="0.3">
      <c r="A334" s="62" t="s">
        <v>557</v>
      </c>
      <c r="B334" s="63" t="s">
        <v>556</v>
      </c>
      <c r="C334" s="61"/>
      <c r="D334" s="8"/>
      <c r="E334" s="8"/>
      <c r="F334" s="8"/>
      <c r="G334" s="12"/>
      <c r="H334" s="6"/>
      <c r="I334" s="6"/>
    </row>
    <row r="335" spans="1:9" ht="33" hidden="1" customHeight="1" x14ac:dyDescent="0.3">
      <c r="A335" s="59" t="s">
        <v>447</v>
      </c>
      <c r="B335" s="60" t="s">
        <v>448</v>
      </c>
      <c r="C335" s="64"/>
      <c r="D335" s="7">
        <f t="shared" ref="D335:F335" si="129">D336</f>
        <v>0</v>
      </c>
      <c r="E335" s="7">
        <f t="shared" si="129"/>
        <v>0</v>
      </c>
      <c r="F335" s="7">
        <f t="shared" si="129"/>
        <v>0</v>
      </c>
      <c r="G335" s="12"/>
    </row>
    <row r="336" spans="1:9" ht="39" hidden="1" customHeight="1" x14ac:dyDescent="0.3">
      <c r="A336" s="62" t="s">
        <v>449</v>
      </c>
      <c r="B336" s="63" t="s">
        <v>450</v>
      </c>
      <c r="C336" s="61"/>
      <c r="D336" s="8"/>
      <c r="E336" s="8"/>
      <c r="F336" s="8"/>
      <c r="G336" s="12"/>
    </row>
    <row r="337" spans="1:7" ht="38.450000000000003" hidden="1" customHeight="1" x14ac:dyDescent="0.3">
      <c r="A337" s="62" t="s">
        <v>384</v>
      </c>
      <c r="B337" s="63" t="s">
        <v>451</v>
      </c>
      <c r="C337" s="61"/>
      <c r="D337" s="5"/>
      <c r="E337" s="5"/>
      <c r="F337" s="5"/>
      <c r="G337" s="12"/>
    </row>
    <row r="338" spans="1:7" ht="55.9" hidden="1" customHeight="1" x14ac:dyDescent="0.3">
      <c r="A338" s="62" t="s">
        <v>384</v>
      </c>
      <c r="B338" s="63" t="s">
        <v>452</v>
      </c>
      <c r="C338" s="61"/>
      <c r="D338" s="5"/>
      <c r="E338" s="5"/>
      <c r="F338" s="5"/>
      <c r="G338" s="12"/>
    </row>
    <row r="339" spans="1:7" ht="61.9" hidden="1" customHeight="1" x14ac:dyDescent="0.3">
      <c r="A339" s="62" t="s">
        <v>384</v>
      </c>
      <c r="B339" s="63" t="s">
        <v>453</v>
      </c>
      <c r="C339" s="61"/>
      <c r="D339" s="5"/>
      <c r="E339" s="5"/>
      <c r="F339" s="5"/>
      <c r="G339" s="12"/>
    </row>
    <row r="340" spans="1:7" ht="75" hidden="1" customHeight="1" x14ac:dyDescent="0.3">
      <c r="A340" s="65" t="s">
        <v>384</v>
      </c>
      <c r="B340" s="66" t="s">
        <v>385</v>
      </c>
      <c r="C340" s="67"/>
      <c r="D340" s="5"/>
      <c r="E340" s="5"/>
      <c r="F340" s="5"/>
      <c r="G340" s="12"/>
    </row>
    <row r="341" spans="1:7" ht="22.5" customHeight="1" x14ac:dyDescent="0.3">
      <c r="A341" s="68"/>
      <c r="B341" s="69"/>
      <c r="C341" s="70"/>
      <c r="D341" s="71">
        <f>D16+D35+D45+D64+D72</f>
        <v>398996305</v>
      </c>
      <c r="E341" s="71">
        <f>E16+E35+E45+E64+E72</f>
        <v>303468900</v>
      </c>
      <c r="F341" s="71">
        <f>F16+F35+F45+F64+F72</f>
        <v>323997600</v>
      </c>
      <c r="G341" s="12"/>
    </row>
    <row r="342" spans="1:7" s="1" customFormat="1" x14ac:dyDescent="0.3">
      <c r="A342" s="72"/>
      <c r="B342" s="69"/>
      <c r="C342" s="73"/>
      <c r="D342" s="71">
        <f>D81+D100+D109+D123</f>
        <v>38835515</v>
      </c>
      <c r="E342" s="71">
        <f>E81+E100+E109+E123</f>
        <v>22870500</v>
      </c>
      <c r="F342" s="71">
        <f>F81+F100+F109+F123</f>
        <v>22906100</v>
      </c>
      <c r="G342" s="10"/>
    </row>
    <row r="343" spans="1:7" s="1" customFormat="1" x14ac:dyDescent="0.3">
      <c r="A343" s="74"/>
      <c r="B343" s="69"/>
      <c r="C343" s="73"/>
      <c r="D343" s="71">
        <f>D341+D342</f>
        <v>437831820</v>
      </c>
      <c r="E343" s="71">
        <f t="shared" ref="E343:F343" si="130">E341+E342</f>
        <v>326339400</v>
      </c>
      <c r="F343" s="71">
        <f t="shared" si="130"/>
        <v>346903700</v>
      </c>
      <c r="G343" s="10"/>
    </row>
    <row r="344" spans="1:7" s="1" customFormat="1" x14ac:dyDescent="0.3">
      <c r="A344" s="74"/>
      <c r="B344" s="75"/>
      <c r="C344"/>
      <c r="D344" s="71">
        <f>D343-D15</f>
        <v>0</v>
      </c>
      <c r="E344" s="71">
        <f>E343-E15</f>
        <v>0</v>
      </c>
      <c r="F344" s="71">
        <f>F343-F15</f>
        <v>0</v>
      </c>
      <c r="G344" s="10"/>
    </row>
    <row r="345" spans="1:7" s="1" customFormat="1" x14ac:dyDescent="0.3">
      <c r="A345" s="74"/>
      <c r="B345" s="75"/>
      <c r="C345"/>
      <c r="G345" s="10"/>
    </row>
    <row r="346" spans="1:7" s="1" customFormat="1" x14ac:dyDescent="0.3">
      <c r="A346" s="74"/>
      <c r="B346"/>
      <c r="C346"/>
      <c r="G346" s="10"/>
    </row>
    <row r="347" spans="1:7" s="1" customFormat="1" x14ac:dyDescent="0.3">
      <c r="A347" s="74"/>
      <c r="B347"/>
      <c r="C347"/>
      <c r="G347" s="10"/>
    </row>
    <row r="348" spans="1:7" s="1" customFormat="1" x14ac:dyDescent="0.3">
      <c r="A348" s="74"/>
      <c r="B348"/>
      <c r="C348"/>
      <c r="G348" s="10"/>
    </row>
    <row r="349" spans="1:7" s="1" customFormat="1" x14ac:dyDescent="0.3">
      <c r="A349" s="74"/>
      <c r="B349"/>
      <c r="C349"/>
      <c r="G349" s="10"/>
    </row>
    <row r="350" spans="1:7" s="1" customFormat="1" x14ac:dyDescent="0.3">
      <c r="A350" s="74"/>
      <c r="B350"/>
      <c r="C350"/>
      <c r="G350" s="10"/>
    </row>
    <row r="351" spans="1:7" s="1" customFormat="1" x14ac:dyDescent="0.3">
      <c r="A351" s="74"/>
      <c r="B351"/>
      <c r="C351"/>
      <c r="G351" s="10"/>
    </row>
    <row r="352" spans="1:7" s="1" customFormat="1" x14ac:dyDescent="0.3">
      <c r="A352" s="74"/>
      <c r="B352"/>
      <c r="C352"/>
      <c r="G352" s="10"/>
    </row>
    <row r="353" spans="1:7" s="1" customFormat="1" x14ac:dyDescent="0.3">
      <c r="A353" s="74"/>
      <c r="B353"/>
      <c r="C353"/>
      <c r="G353" s="10"/>
    </row>
    <row r="354" spans="1:7" s="1" customFormat="1" x14ac:dyDescent="0.3">
      <c r="A354" s="74"/>
      <c r="B354"/>
      <c r="C354"/>
      <c r="G354" s="10"/>
    </row>
    <row r="355" spans="1:7" s="1" customFormat="1" x14ac:dyDescent="0.3">
      <c r="A355" s="74"/>
      <c r="B355"/>
      <c r="C355"/>
      <c r="G355" s="10"/>
    </row>
    <row r="356" spans="1:7" s="1" customFormat="1" x14ac:dyDescent="0.3">
      <c r="A356" s="74"/>
      <c r="B356"/>
      <c r="C356"/>
      <c r="G356" s="10"/>
    </row>
    <row r="357" spans="1:7" s="1" customFormat="1" x14ac:dyDescent="0.3">
      <c r="A357" s="74"/>
      <c r="B357"/>
      <c r="C357"/>
      <c r="G357" s="10"/>
    </row>
    <row r="358" spans="1:7" s="1" customFormat="1" x14ac:dyDescent="0.3">
      <c r="A358" s="74"/>
      <c r="B358"/>
      <c r="C358"/>
      <c r="G358" s="10"/>
    </row>
    <row r="359" spans="1:7" s="1" customFormat="1" x14ac:dyDescent="0.3">
      <c r="A359" s="74"/>
      <c r="B359"/>
      <c r="C359"/>
      <c r="G359" s="10"/>
    </row>
    <row r="360" spans="1:7" s="1" customFormat="1" x14ac:dyDescent="0.3">
      <c r="A360" s="74"/>
      <c r="B360"/>
      <c r="C360"/>
      <c r="G360" s="10"/>
    </row>
    <row r="361" spans="1:7" s="1" customFormat="1" x14ac:dyDescent="0.3">
      <c r="A361" s="74"/>
      <c r="B361"/>
      <c r="C361"/>
      <c r="G361" s="10"/>
    </row>
    <row r="362" spans="1:7" s="1" customFormat="1" x14ac:dyDescent="0.3">
      <c r="A362" s="74"/>
      <c r="B362"/>
      <c r="C362"/>
      <c r="G362" s="10"/>
    </row>
    <row r="363" spans="1:7" s="1" customFormat="1" x14ac:dyDescent="0.3">
      <c r="A363" s="74"/>
      <c r="B363"/>
      <c r="C363"/>
      <c r="G363" s="10"/>
    </row>
    <row r="364" spans="1:7" s="1" customFormat="1" x14ac:dyDescent="0.3">
      <c r="A364" s="74"/>
      <c r="B364"/>
      <c r="C364"/>
      <c r="G364" s="10"/>
    </row>
    <row r="365" spans="1:7" s="1" customFormat="1" x14ac:dyDescent="0.3">
      <c r="A365" s="74"/>
      <c r="B365"/>
      <c r="C365"/>
      <c r="G365" s="10"/>
    </row>
    <row r="366" spans="1:7" s="1" customFormat="1" x14ac:dyDescent="0.3">
      <c r="A366" s="74"/>
      <c r="B366"/>
      <c r="C366"/>
      <c r="G366" s="10"/>
    </row>
    <row r="367" spans="1:7" s="1" customFormat="1" x14ac:dyDescent="0.3">
      <c r="A367" s="74"/>
      <c r="B367"/>
      <c r="C367"/>
      <c r="G367" s="10"/>
    </row>
    <row r="368" spans="1:7" s="1" customFormat="1" x14ac:dyDescent="0.3">
      <c r="A368" s="74"/>
      <c r="B368"/>
      <c r="C368"/>
      <c r="G368" s="10"/>
    </row>
    <row r="369" spans="1:7" s="1" customFormat="1" x14ac:dyDescent="0.3">
      <c r="A369" s="74"/>
      <c r="B369"/>
      <c r="C369"/>
      <c r="G369" s="10"/>
    </row>
    <row r="370" spans="1:7" s="1" customFormat="1" x14ac:dyDescent="0.3">
      <c r="A370" s="74"/>
      <c r="B370"/>
      <c r="C370"/>
      <c r="G370" s="10"/>
    </row>
    <row r="371" spans="1:7" s="1" customFormat="1" x14ac:dyDescent="0.3">
      <c r="A371" s="74"/>
      <c r="B371"/>
      <c r="C371"/>
      <c r="G371" s="10"/>
    </row>
    <row r="372" spans="1:7" s="1" customFormat="1" x14ac:dyDescent="0.3">
      <c r="A372" s="74"/>
      <c r="B372"/>
      <c r="C372"/>
      <c r="G372" s="10"/>
    </row>
    <row r="373" spans="1:7" s="1" customFormat="1" x14ac:dyDescent="0.3">
      <c r="A373" s="74"/>
      <c r="B373"/>
      <c r="C373"/>
      <c r="G373" s="10"/>
    </row>
    <row r="374" spans="1:7" s="1" customFormat="1" x14ac:dyDescent="0.3">
      <c r="A374" s="74"/>
      <c r="B374"/>
      <c r="C374"/>
      <c r="G374" s="10"/>
    </row>
    <row r="375" spans="1:7" s="1" customFormat="1" x14ac:dyDescent="0.3">
      <c r="A375" s="74"/>
      <c r="B375"/>
      <c r="C375"/>
      <c r="G375" s="10"/>
    </row>
    <row r="376" spans="1:7" s="1" customFormat="1" x14ac:dyDescent="0.3">
      <c r="A376" s="74"/>
      <c r="B376"/>
      <c r="C376"/>
      <c r="G376" s="10"/>
    </row>
    <row r="377" spans="1:7" s="1" customFormat="1" x14ac:dyDescent="0.3">
      <c r="A377" s="74"/>
      <c r="B377"/>
      <c r="C377"/>
      <c r="G377" s="10"/>
    </row>
    <row r="378" spans="1:7" s="1" customFormat="1" x14ac:dyDescent="0.3">
      <c r="A378" s="74"/>
      <c r="B378"/>
      <c r="C378"/>
      <c r="G378" s="10"/>
    </row>
    <row r="379" spans="1:7" s="1" customFormat="1" x14ac:dyDescent="0.3">
      <c r="A379" s="74"/>
      <c r="B379"/>
      <c r="C379"/>
      <c r="G379" s="10"/>
    </row>
    <row r="380" spans="1:7" s="1" customFormat="1" x14ac:dyDescent="0.3">
      <c r="A380" s="74"/>
      <c r="B380"/>
      <c r="C380"/>
      <c r="G380" s="10"/>
    </row>
    <row r="381" spans="1:7" s="1" customFormat="1" x14ac:dyDescent="0.3">
      <c r="A381" s="74"/>
      <c r="B381"/>
      <c r="C381"/>
      <c r="G381" s="10"/>
    </row>
    <row r="382" spans="1:7" s="1" customFormat="1" x14ac:dyDescent="0.3">
      <c r="A382" s="74"/>
      <c r="B382"/>
      <c r="C382"/>
      <c r="G382" s="10"/>
    </row>
    <row r="383" spans="1:7" s="1" customFormat="1" x14ac:dyDescent="0.3">
      <c r="A383" s="74"/>
      <c r="B383"/>
      <c r="C383"/>
      <c r="G383" s="10"/>
    </row>
    <row r="384" spans="1:7" s="1" customFormat="1" x14ac:dyDescent="0.3">
      <c r="A384" s="74"/>
      <c r="B384"/>
      <c r="C384"/>
      <c r="G384" s="10"/>
    </row>
    <row r="385" spans="1:7" s="1" customFormat="1" x14ac:dyDescent="0.3">
      <c r="A385" s="74"/>
      <c r="B385"/>
      <c r="C385"/>
      <c r="G385" s="10"/>
    </row>
    <row r="386" spans="1:7" s="1" customFormat="1" x14ac:dyDescent="0.3">
      <c r="A386" s="74"/>
      <c r="B386"/>
      <c r="C386"/>
      <c r="G386" s="10"/>
    </row>
    <row r="387" spans="1:7" s="1" customFormat="1" x14ac:dyDescent="0.3">
      <c r="A387" s="74"/>
      <c r="B387"/>
      <c r="C387"/>
      <c r="G387" s="10"/>
    </row>
    <row r="388" spans="1:7" s="1" customFormat="1" x14ac:dyDescent="0.3">
      <c r="A388" s="74"/>
      <c r="B388"/>
      <c r="C388"/>
      <c r="G388" s="10"/>
    </row>
    <row r="389" spans="1:7" s="1" customFormat="1" x14ac:dyDescent="0.3">
      <c r="A389" s="74"/>
      <c r="B389"/>
      <c r="C389"/>
      <c r="G389" s="10"/>
    </row>
    <row r="390" spans="1:7" s="1" customFormat="1" x14ac:dyDescent="0.3">
      <c r="A390" s="74"/>
      <c r="B390"/>
      <c r="C390"/>
      <c r="G390" s="10"/>
    </row>
    <row r="391" spans="1:7" s="1" customFormat="1" x14ac:dyDescent="0.3">
      <c r="A391" s="74"/>
      <c r="B391"/>
      <c r="C391"/>
      <c r="G391" s="10"/>
    </row>
    <row r="392" spans="1:7" s="1" customFormat="1" x14ac:dyDescent="0.3">
      <c r="A392" s="74"/>
      <c r="B392"/>
      <c r="C392"/>
      <c r="G392" s="10"/>
    </row>
    <row r="393" spans="1:7" s="1" customFormat="1" x14ac:dyDescent="0.3">
      <c r="A393" s="74"/>
      <c r="B393"/>
      <c r="C393"/>
      <c r="G393" s="10"/>
    </row>
    <row r="394" spans="1:7" s="1" customFormat="1" x14ac:dyDescent="0.3">
      <c r="A394" s="74"/>
      <c r="B394"/>
      <c r="C394"/>
      <c r="G394" s="10"/>
    </row>
    <row r="395" spans="1:7" s="1" customFormat="1" x14ac:dyDescent="0.3">
      <c r="A395" s="74"/>
      <c r="B395"/>
      <c r="C395"/>
      <c r="G395" s="10"/>
    </row>
    <row r="396" spans="1:7" s="1" customFormat="1" x14ac:dyDescent="0.3">
      <c r="A396" s="74"/>
      <c r="B396"/>
      <c r="C396"/>
      <c r="G396" s="10"/>
    </row>
    <row r="397" spans="1:7" s="1" customFormat="1" x14ac:dyDescent="0.3">
      <c r="A397" s="74"/>
      <c r="B397"/>
      <c r="C397"/>
      <c r="G397" s="10"/>
    </row>
    <row r="398" spans="1:7" s="1" customFormat="1" x14ac:dyDescent="0.3">
      <c r="A398" s="74"/>
      <c r="B398"/>
      <c r="C398"/>
      <c r="G398" s="10"/>
    </row>
    <row r="399" spans="1:7" s="1" customFormat="1" x14ac:dyDescent="0.3">
      <c r="A399" s="74"/>
      <c r="B399"/>
      <c r="C399"/>
      <c r="G399" s="10"/>
    </row>
    <row r="400" spans="1:7" s="1" customFormat="1" x14ac:dyDescent="0.3">
      <c r="A400" s="74"/>
      <c r="B400"/>
      <c r="C400"/>
      <c r="G400" s="10"/>
    </row>
    <row r="401" spans="1:7" s="1" customFormat="1" x14ac:dyDescent="0.3">
      <c r="A401" s="74"/>
      <c r="B401"/>
      <c r="C401"/>
      <c r="G401" s="10"/>
    </row>
    <row r="402" spans="1:7" s="1" customFormat="1" x14ac:dyDescent="0.3">
      <c r="A402" s="74"/>
      <c r="B402"/>
      <c r="C402"/>
      <c r="G402" s="10"/>
    </row>
    <row r="403" spans="1:7" s="1" customFormat="1" x14ac:dyDescent="0.3">
      <c r="A403" s="74"/>
      <c r="B403"/>
      <c r="C403"/>
      <c r="G403" s="10"/>
    </row>
    <row r="404" spans="1:7" s="1" customFormat="1" x14ac:dyDescent="0.3">
      <c r="A404" s="74"/>
      <c r="B404"/>
      <c r="C404"/>
      <c r="G404" s="10"/>
    </row>
    <row r="405" spans="1:7" s="1" customFormat="1" x14ac:dyDescent="0.3">
      <c r="A405" s="74"/>
      <c r="B405"/>
      <c r="C405"/>
      <c r="G405" s="10"/>
    </row>
    <row r="406" spans="1:7" s="1" customFormat="1" x14ac:dyDescent="0.3">
      <c r="A406" s="74"/>
      <c r="B406"/>
      <c r="C406"/>
      <c r="G406" s="10"/>
    </row>
    <row r="407" spans="1:7" s="1" customFormat="1" x14ac:dyDescent="0.3">
      <c r="A407" s="74"/>
      <c r="B407"/>
      <c r="C407"/>
      <c r="G407" s="10"/>
    </row>
    <row r="408" spans="1:7" s="1" customFormat="1" x14ac:dyDescent="0.3">
      <c r="A408" s="74"/>
      <c r="B408"/>
      <c r="C408"/>
      <c r="G408" s="10"/>
    </row>
    <row r="409" spans="1:7" s="1" customFormat="1" x14ac:dyDescent="0.3">
      <c r="A409" s="74"/>
      <c r="B409"/>
      <c r="C409"/>
      <c r="G409" s="10"/>
    </row>
    <row r="410" spans="1:7" s="1" customFormat="1" x14ac:dyDescent="0.3">
      <c r="A410" s="74"/>
      <c r="B410"/>
      <c r="C410"/>
      <c r="G410" s="10"/>
    </row>
    <row r="411" spans="1:7" s="1" customFormat="1" x14ac:dyDescent="0.3">
      <c r="A411" s="74"/>
      <c r="B411"/>
      <c r="C411"/>
      <c r="G411" s="10"/>
    </row>
    <row r="412" spans="1:7" s="1" customFormat="1" x14ac:dyDescent="0.3">
      <c r="A412" s="74"/>
      <c r="B412"/>
      <c r="C412"/>
      <c r="G412" s="10"/>
    </row>
    <row r="413" spans="1:7" s="1" customFormat="1" x14ac:dyDescent="0.3">
      <c r="A413" s="74"/>
      <c r="B413"/>
      <c r="C413"/>
      <c r="G413" s="10"/>
    </row>
    <row r="414" spans="1:7" s="1" customFormat="1" x14ac:dyDescent="0.3">
      <c r="A414" s="74"/>
      <c r="B414"/>
      <c r="C414"/>
      <c r="G414" s="10"/>
    </row>
    <row r="415" spans="1:7" s="1" customFormat="1" x14ac:dyDescent="0.3">
      <c r="A415" s="74"/>
      <c r="B415"/>
      <c r="C415"/>
      <c r="G415" s="10"/>
    </row>
    <row r="416" spans="1:7" s="1" customFormat="1" x14ac:dyDescent="0.3">
      <c r="A416" s="74"/>
      <c r="B416"/>
      <c r="C416"/>
      <c r="G416" s="10"/>
    </row>
    <row r="417" spans="1:7" s="1" customFormat="1" x14ac:dyDescent="0.3">
      <c r="A417" s="74"/>
      <c r="B417"/>
      <c r="C417"/>
      <c r="G417" s="10"/>
    </row>
    <row r="418" spans="1:7" s="1" customFormat="1" x14ac:dyDescent="0.3">
      <c r="A418" s="74"/>
      <c r="B418"/>
      <c r="C418"/>
      <c r="G418" s="10"/>
    </row>
    <row r="419" spans="1:7" s="1" customFormat="1" x14ac:dyDescent="0.3">
      <c r="A419" s="74"/>
      <c r="B419"/>
      <c r="C419"/>
      <c r="G419" s="10"/>
    </row>
    <row r="420" spans="1:7" s="1" customFormat="1" x14ac:dyDescent="0.3">
      <c r="A420" s="74"/>
      <c r="B420"/>
      <c r="C420"/>
      <c r="G420" s="10"/>
    </row>
    <row r="421" spans="1:7" s="1" customFormat="1" x14ac:dyDescent="0.3">
      <c r="A421" s="74"/>
      <c r="B421"/>
      <c r="C421"/>
      <c r="G421" s="10"/>
    </row>
    <row r="422" spans="1:7" s="1" customFormat="1" x14ac:dyDescent="0.3">
      <c r="A422" s="74"/>
      <c r="B422"/>
      <c r="C422"/>
      <c r="G422" s="10"/>
    </row>
    <row r="423" spans="1:7" s="1" customFormat="1" x14ac:dyDescent="0.3">
      <c r="A423" s="74"/>
      <c r="B423"/>
      <c r="C423"/>
      <c r="G423" s="10"/>
    </row>
    <row r="424" spans="1:7" s="1" customFormat="1" x14ac:dyDescent="0.3">
      <c r="A424" s="74"/>
      <c r="B424"/>
      <c r="C424"/>
      <c r="G424" s="10"/>
    </row>
    <row r="425" spans="1:7" s="1" customFormat="1" x14ac:dyDescent="0.3">
      <c r="A425" s="74"/>
      <c r="B425"/>
      <c r="C425"/>
      <c r="G425" s="10"/>
    </row>
    <row r="426" spans="1:7" s="1" customFormat="1" x14ac:dyDescent="0.3">
      <c r="A426" s="74"/>
      <c r="B426"/>
      <c r="C426"/>
      <c r="G426" s="10"/>
    </row>
    <row r="427" spans="1:7" s="1" customFormat="1" x14ac:dyDescent="0.3">
      <c r="A427" s="74"/>
      <c r="B427"/>
      <c r="C427"/>
      <c r="G427" s="10"/>
    </row>
    <row r="428" spans="1:7" s="1" customFormat="1" x14ac:dyDescent="0.3">
      <c r="A428" s="74"/>
      <c r="B428"/>
      <c r="C428"/>
      <c r="G428" s="10"/>
    </row>
    <row r="429" spans="1:7" s="1" customFormat="1" x14ac:dyDescent="0.3">
      <c r="A429" s="74"/>
      <c r="B429"/>
      <c r="C429"/>
      <c r="G429" s="10"/>
    </row>
    <row r="430" spans="1:7" s="1" customFormat="1" x14ac:dyDescent="0.3">
      <c r="A430" s="74"/>
      <c r="B430"/>
      <c r="C430"/>
      <c r="G430" s="10"/>
    </row>
    <row r="431" spans="1:7" s="1" customFormat="1" x14ac:dyDescent="0.3">
      <c r="A431" s="74"/>
      <c r="B431"/>
      <c r="C431"/>
      <c r="G431" s="10"/>
    </row>
    <row r="432" spans="1:7" s="1" customFormat="1" x14ac:dyDescent="0.3">
      <c r="A432" s="74"/>
      <c r="B432"/>
      <c r="C432"/>
      <c r="G432" s="10"/>
    </row>
    <row r="433" spans="1:7" s="1" customFormat="1" x14ac:dyDescent="0.3">
      <c r="A433" s="74"/>
      <c r="B433"/>
      <c r="C433"/>
      <c r="G433" s="10"/>
    </row>
    <row r="434" spans="1:7" s="1" customFormat="1" x14ac:dyDescent="0.3">
      <c r="A434" s="74"/>
      <c r="B434"/>
      <c r="C434"/>
      <c r="G434" s="10"/>
    </row>
    <row r="435" spans="1:7" s="1" customFormat="1" x14ac:dyDescent="0.3">
      <c r="A435" s="74"/>
      <c r="B435"/>
      <c r="C435"/>
      <c r="G435" s="10"/>
    </row>
    <row r="436" spans="1:7" s="1" customFormat="1" x14ac:dyDescent="0.3">
      <c r="A436" s="74"/>
      <c r="B436"/>
      <c r="C436"/>
      <c r="G436" s="10"/>
    </row>
    <row r="437" spans="1:7" s="1" customFormat="1" x14ac:dyDescent="0.3">
      <c r="A437" s="74"/>
      <c r="B437"/>
      <c r="C437"/>
      <c r="G437" s="10"/>
    </row>
    <row r="438" spans="1:7" s="1" customFormat="1" x14ac:dyDescent="0.3">
      <c r="A438" s="74"/>
      <c r="B438"/>
      <c r="C438"/>
      <c r="G438" s="10"/>
    </row>
    <row r="439" spans="1:7" s="1" customFormat="1" x14ac:dyDescent="0.3">
      <c r="A439" s="74"/>
      <c r="B439"/>
      <c r="C439"/>
      <c r="G439" s="10"/>
    </row>
    <row r="440" spans="1:7" s="1" customFormat="1" x14ac:dyDescent="0.3">
      <c r="A440" s="74"/>
      <c r="B440"/>
      <c r="C440"/>
      <c r="G440" s="10"/>
    </row>
    <row r="441" spans="1:7" s="1" customFormat="1" x14ac:dyDescent="0.3">
      <c r="A441" s="74"/>
      <c r="B441"/>
      <c r="C441"/>
      <c r="G441" s="10"/>
    </row>
    <row r="442" spans="1:7" s="1" customFormat="1" x14ac:dyDescent="0.3">
      <c r="A442" s="74"/>
      <c r="B442"/>
      <c r="C442"/>
      <c r="G442" s="10"/>
    </row>
    <row r="443" spans="1:7" s="1" customFormat="1" x14ac:dyDescent="0.3">
      <c r="A443" s="74"/>
      <c r="B443"/>
      <c r="C443"/>
      <c r="G443" s="10"/>
    </row>
    <row r="444" spans="1:7" s="1" customFormat="1" x14ac:dyDescent="0.3">
      <c r="A444" s="74"/>
      <c r="B444"/>
      <c r="C444"/>
      <c r="G444" s="10"/>
    </row>
    <row r="445" spans="1:7" s="1" customFormat="1" x14ac:dyDescent="0.3">
      <c r="A445" s="74"/>
      <c r="B445"/>
      <c r="C445"/>
      <c r="G445" s="10"/>
    </row>
    <row r="446" spans="1:7" s="1" customFormat="1" x14ac:dyDescent="0.3">
      <c r="A446" s="74"/>
      <c r="B446"/>
      <c r="C446"/>
      <c r="G446" s="10"/>
    </row>
    <row r="447" spans="1:7" s="1" customFormat="1" x14ac:dyDescent="0.3">
      <c r="A447" s="74"/>
      <c r="B447"/>
      <c r="C447"/>
      <c r="G447" s="10"/>
    </row>
    <row r="448" spans="1:7" s="1" customFormat="1" x14ac:dyDescent="0.3">
      <c r="A448" s="74"/>
      <c r="B448"/>
      <c r="C448"/>
      <c r="G448" s="10"/>
    </row>
    <row r="449" spans="1:7" s="1" customFormat="1" x14ac:dyDescent="0.3">
      <c r="A449" s="74"/>
      <c r="B449"/>
      <c r="C449"/>
      <c r="G449" s="10"/>
    </row>
    <row r="450" spans="1:7" s="1" customFormat="1" x14ac:dyDescent="0.3">
      <c r="A450" s="74"/>
      <c r="B450"/>
      <c r="C450"/>
      <c r="G450" s="10"/>
    </row>
    <row r="451" spans="1:7" s="1" customFormat="1" x14ac:dyDescent="0.3">
      <c r="A451" s="74"/>
      <c r="B451"/>
      <c r="C451"/>
      <c r="G451" s="10"/>
    </row>
    <row r="452" spans="1:7" s="1" customFormat="1" x14ac:dyDescent="0.3">
      <c r="A452" s="74"/>
      <c r="B452"/>
      <c r="C452"/>
      <c r="G452" s="10"/>
    </row>
    <row r="453" spans="1:7" s="1" customFormat="1" x14ac:dyDescent="0.3">
      <c r="A453" s="74"/>
      <c r="B453"/>
      <c r="C453"/>
      <c r="G453" s="10"/>
    </row>
    <row r="454" spans="1:7" s="1" customFormat="1" x14ac:dyDescent="0.3">
      <c r="A454" s="74"/>
      <c r="B454"/>
      <c r="C454"/>
      <c r="G454" s="10"/>
    </row>
    <row r="455" spans="1:7" s="1" customFormat="1" x14ac:dyDescent="0.3">
      <c r="A455" s="74"/>
      <c r="B455"/>
      <c r="C455"/>
      <c r="G455" s="10"/>
    </row>
    <row r="456" spans="1:7" s="1" customFormat="1" x14ac:dyDescent="0.3">
      <c r="A456" s="74"/>
      <c r="B456"/>
      <c r="C456"/>
      <c r="G456" s="10"/>
    </row>
    <row r="457" spans="1:7" s="1" customFormat="1" x14ac:dyDescent="0.3">
      <c r="A457" s="74"/>
      <c r="B457"/>
      <c r="C457"/>
      <c r="G457" s="10"/>
    </row>
    <row r="458" spans="1:7" s="1" customFormat="1" x14ac:dyDescent="0.3">
      <c r="A458" s="74"/>
      <c r="B458"/>
      <c r="C458"/>
      <c r="G458" s="10"/>
    </row>
    <row r="459" spans="1:7" s="1" customFormat="1" x14ac:dyDescent="0.3">
      <c r="A459" s="74"/>
      <c r="B459"/>
      <c r="C459"/>
      <c r="G459" s="10"/>
    </row>
    <row r="460" spans="1:7" s="1" customFormat="1" x14ac:dyDescent="0.3">
      <c r="A460" s="74"/>
      <c r="B460"/>
      <c r="C460"/>
      <c r="G460" s="10"/>
    </row>
    <row r="461" spans="1:7" s="1" customFormat="1" x14ac:dyDescent="0.3">
      <c r="A461" s="74"/>
      <c r="B461"/>
      <c r="C461"/>
      <c r="G461" s="10"/>
    </row>
    <row r="462" spans="1:7" s="1" customFormat="1" x14ac:dyDescent="0.3">
      <c r="A462" s="74"/>
      <c r="B462"/>
      <c r="C462"/>
      <c r="G462" s="10"/>
    </row>
    <row r="463" spans="1:7" s="1" customFormat="1" x14ac:dyDescent="0.3">
      <c r="A463" s="74"/>
      <c r="B463"/>
      <c r="C463"/>
      <c r="G463" s="10"/>
    </row>
    <row r="464" spans="1:7" s="1" customFormat="1" x14ac:dyDescent="0.3">
      <c r="A464" s="74"/>
      <c r="B464"/>
      <c r="C464"/>
      <c r="G464" s="10"/>
    </row>
    <row r="465" spans="1:7" s="1" customFormat="1" x14ac:dyDescent="0.3">
      <c r="A465" s="74"/>
      <c r="B465"/>
      <c r="C465"/>
      <c r="G465" s="10"/>
    </row>
    <row r="466" spans="1:7" s="1" customFormat="1" x14ac:dyDescent="0.3">
      <c r="A466" s="74"/>
      <c r="B466"/>
      <c r="C466"/>
      <c r="G466" s="10"/>
    </row>
    <row r="467" spans="1:7" s="1" customFormat="1" x14ac:dyDescent="0.3">
      <c r="A467" s="74"/>
      <c r="B467"/>
      <c r="C467"/>
      <c r="G467" s="10"/>
    </row>
    <row r="468" spans="1:7" s="1" customFormat="1" x14ac:dyDescent="0.3">
      <c r="A468" s="74"/>
      <c r="B468"/>
      <c r="C468"/>
      <c r="G468" s="10"/>
    </row>
    <row r="469" spans="1:7" s="1" customFormat="1" x14ac:dyDescent="0.3">
      <c r="A469" s="74"/>
      <c r="B469"/>
      <c r="C469"/>
      <c r="G469" s="10"/>
    </row>
    <row r="470" spans="1:7" s="1" customFormat="1" x14ac:dyDescent="0.3">
      <c r="A470" s="74"/>
      <c r="B470"/>
      <c r="C470"/>
      <c r="G470" s="10"/>
    </row>
    <row r="471" spans="1:7" s="1" customFormat="1" x14ac:dyDescent="0.3">
      <c r="A471" s="74"/>
      <c r="B471"/>
      <c r="C471"/>
      <c r="G471" s="10"/>
    </row>
    <row r="472" spans="1:7" s="1" customFormat="1" x14ac:dyDescent="0.3">
      <c r="A472" s="74"/>
      <c r="B472"/>
      <c r="C472"/>
      <c r="G472" s="10"/>
    </row>
    <row r="473" spans="1:7" s="1" customFormat="1" x14ac:dyDescent="0.3">
      <c r="A473" s="74"/>
      <c r="B473"/>
      <c r="C473"/>
      <c r="G473" s="10"/>
    </row>
    <row r="474" spans="1:7" s="1" customFormat="1" x14ac:dyDescent="0.3">
      <c r="A474" s="74"/>
      <c r="B474"/>
      <c r="C474"/>
      <c r="G474" s="10"/>
    </row>
    <row r="475" spans="1:7" s="1" customFormat="1" x14ac:dyDescent="0.3">
      <c r="A475" s="74"/>
      <c r="B475"/>
      <c r="C475"/>
      <c r="G475" s="10"/>
    </row>
    <row r="476" spans="1:7" s="1" customFormat="1" x14ac:dyDescent="0.3">
      <c r="A476" s="74"/>
      <c r="B476"/>
      <c r="C476"/>
      <c r="G476" s="10"/>
    </row>
    <row r="477" spans="1:7" s="1" customFormat="1" x14ac:dyDescent="0.3">
      <c r="A477" s="74"/>
      <c r="B477"/>
      <c r="C477"/>
      <c r="G477" s="10"/>
    </row>
    <row r="478" spans="1:7" s="1" customFormat="1" x14ac:dyDescent="0.3">
      <c r="A478" s="74"/>
      <c r="B478"/>
      <c r="C478"/>
      <c r="G478" s="10"/>
    </row>
    <row r="479" spans="1:7" s="1" customFormat="1" x14ac:dyDescent="0.3">
      <c r="A479" s="74"/>
      <c r="B479"/>
      <c r="C479"/>
      <c r="G479" s="10"/>
    </row>
    <row r="480" spans="1:7" s="1" customFormat="1" x14ac:dyDescent="0.3">
      <c r="A480" s="74"/>
      <c r="B480"/>
      <c r="C480"/>
      <c r="G480" s="10"/>
    </row>
    <row r="481" spans="1:7" s="1" customFormat="1" x14ac:dyDescent="0.3">
      <c r="A481" s="74"/>
      <c r="B481"/>
      <c r="C481"/>
      <c r="G481" s="10"/>
    </row>
    <row r="482" spans="1:7" s="1" customFormat="1" x14ac:dyDescent="0.3">
      <c r="A482" s="74"/>
      <c r="B482"/>
      <c r="C482"/>
      <c r="G482" s="10"/>
    </row>
    <row r="483" spans="1:7" s="1" customFormat="1" x14ac:dyDescent="0.3">
      <c r="A483" s="74"/>
      <c r="B483"/>
      <c r="C483"/>
      <c r="G483" s="10"/>
    </row>
    <row r="484" spans="1:7" s="1" customFormat="1" x14ac:dyDescent="0.3">
      <c r="A484" s="74"/>
      <c r="B484"/>
      <c r="C484"/>
      <c r="G484" s="10"/>
    </row>
    <row r="485" spans="1:7" s="1" customFormat="1" x14ac:dyDescent="0.3">
      <c r="A485" s="74"/>
      <c r="B485"/>
      <c r="C485"/>
      <c r="G485" s="10"/>
    </row>
    <row r="486" spans="1:7" s="1" customFormat="1" x14ac:dyDescent="0.3">
      <c r="A486" s="74"/>
      <c r="B486"/>
      <c r="C486"/>
      <c r="G486" s="10"/>
    </row>
    <row r="487" spans="1:7" s="1" customFormat="1" x14ac:dyDescent="0.3">
      <c r="A487" s="74"/>
      <c r="B487"/>
      <c r="C487"/>
      <c r="G487" s="10"/>
    </row>
    <row r="488" spans="1:7" s="1" customFormat="1" x14ac:dyDescent="0.3">
      <c r="A488" s="74"/>
      <c r="B488"/>
      <c r="C488"/>
      <c r="G488" s="10"/>
    </row>
    <row r="489" spans="1:7" s="1" customFormat="1" x14ac:dyDescent="0.3">
      <c r="A489" s="74"/>
      <c r="B489"/>
      <c r="C489"/>
      <c r="G489" s="10"/>
    </row>
    <row r="490" spans="1:7" s="1" customFormat="1" x14ac:dyDescent="0.3">
      <c r="A490" s="74"/>
      <c r="B490"/>
      <c r="C490"/>
      <c r="G490" s="10"/>
    </row>
    <row r="491" spans="1:7" s="1" customFormat="1" x14ac:dyDescent="0.3">
      <c r="A491" s="74"/>
      <c r="B491"/>
      <c r="C491"/>
      <c r="G491" s="10"/>
    </row>
    <row r="492" spans="1:7" s="1" customFormat="1" x14ac:dyDescent="0.3">
      <c r="A492" s="74"/>
      <c r="B492"/>
      <c r="C492"/>
      <c r="G492" s="10"/>
    </row>
    <row r="493" spans="1:7" s="1" customFormat="1" x14ac:dyDescent="0.3">
      <c r="A493" s="74"/>
      <c r="B493"/>
      <c r="C493"/>
      <c r="G493" s="10"/>
    </row>
    <row r="494" spans="1:7" s="1" customFormat="1" x14ac:dyDescent="0.3">
      <c r="A494" s="74"/>
      <c r="B494"/>
      <c r="C494"/>
      <c r="G494" s="10"/>
    </row>
    <row r="495" spans="1:7" s="1" customFormat="1" x14ac:dyDescent="0.3">
      <c r="A495" s="74"/>
      <c r="B495"/>
      <c r="C495"/>
      <c r="G495" s="10"/>
    </row>
    <row r="496" spans="1:7" s="1" customFormat="1" x14ac:dyDescent="0.3">
      <c r="A496" s="74"/>
      <c r="B496"/>
      <c r="C496"/>
      <c r="G496" s="10"/>
    </row>
    <row r="497" spans="1:7" s="1" customFormat="1" x14ac:dyDescent="0.3">
      <c r="A497" s="74"/>
      <c r="B497"/>
      <c r="C497"/>
      <c r="G497" s="10"/>
    </row>
    <row r="498" spans="1:7" s="1" customFormat="1" x14ac:dyDescent="0.3">
      <c r="A498" s="74"/>
      <c r="B498"/>
      <c r="C498"/>
      <c r="G498" s="10"/>
    </row>
    <row r="499" spans="1:7" s="1" customFormat="1" x14ac:dyDescent="0.3">
      <c r="A499" s="74"/>
      <c r="B499"/>
      <c r="C499"/>
      <c r="G499" s="10"/>
    </row>
    <row r="500" spans="1:7" s="1" customFormat="1" x14ac:dyDescent="0.3">
      <c r="A500" s="74"/>
      <c r="B500"/>
      <c r="C500"/>
      <c r="G500" s="10"/>
    </row>
    <row r="501" spans="1:7" s="1" customFormat="1" x14ac:dyDescent="0.3">
      <c r="A501" s="74"/>
      <c r="B501"/>
      <c r="C501"/>
      <c r="G501" s="10"/>
    </row>
    <row r="502" spans="1:7" s="1" customFormat="1" x14ac:dyDescent="0.3">
      <c r="A502" s="74"/>
      <c r="B502"/>
      <c r="C502"/>
      <c r="G502" s="10"/>
    </row>
    <row r="503" spans="1:7" s="1" customFormat="1" x14ac:dyDescent="0.3">
      <c r="A503" s="74"/>
      <c r="B503"/>
      <c r="C503"/>
      <c r="G503" s="10"/>
    </row>
    <row r="504" spans="1:7" s="1" customFormat="1" x14ac:dyDescent="0.3">
      <c r="A504" s="74"/>
      <c r="B504"/>
      <c r="C504"/>
      <c r="G504" s="10"/>
    </row>
    <row r="505" spans="1:7" s="1" customFormat="1" x14ac:dyDescent="0.3">
      <c r="A505" s="74"/>
      <c r="B505"/>
      <c r="C505"/>
      <c r="G505" s="10"/>
    </row>
    <row r="506" spans="1:7" s="1" customFormat="1" x14ac:dyDescent="0.3">
      <c r="A506" s="74"/>
      <c r="B506"/>
      <c r="C506"/>
      <c r="G506" s="10"/>
    </row>
    <row r="507" spans="1:7" s="1" customFormat="1" x14ac:dyDescent="0.3">
      <c r="A507" s="74"/>
      <c r="B507"/>
      <c r="C507"/>
      <c r="G507" s="10"/>
    </row>
    <row r="508" spans="1:7" s="1" customFormat="1" x14ac:dyDescent="0.3">
      <c r="A508" s="74"/>
      <c r="B508"/>
      <c r="C508"/>
      <c r="G508" s="10"/>
    </row>
    <row r="509" spans="1:7" s="1" customFormat="1" x14ac:dyDescent="0.3">
      <c r="A509" s="74"/>
      <c r="B509"/>
      <c r="C509"/>
      <c r="G509" s="10"/>
    </row>
    <row r="510" spans="1:7" s="1" customFormat="1" x14ac:dyDescent="0.3">
      <c r="A510" s="74"/>
      <c r="B510"/>
      <c r="C510"/>
      <c r="G510" s="10"/>
    </row>
    <row r="511" spans="1:7" s="1" customFormat="1" x14ac:dyDescent="0.3">
      <c r="A511" s="74"/>
      <c r="B511"/>
      <c r="C511"/>
      <c r="G511" s="10"/>
    </row>
    <row r="512" spans="1:7" s="1" customFormat="1" x14ac:dyDescent="0.3">
      <c r="A512" s="74"/>
      <c r="B512"/>
      <c r="C512"/>
      <c r="G512" s="10"/>
    </row>
    <row r="513" spans="1:7" s="1" customFormat="1" x14ac:dyDescent="0.3">
      <c r="A513" s="74"/>
      <c r="B513"/>
      <c r="C513"/>
      <c r="G513" s="10"/>
    </row>
    <row r="514" spans="1:7" s="1" customFormat="1" x14ac:dyDescent="0.3">
      <c r="A514" s="74"/>
      <c r="B514"/>
      <c r="C514"/>
      <c r="G514" s="10"/>
    </row>
    <row r="515" spans="1:7" s="1" customFormat="1" x14ac:dyDescent="0.3">
      <c r="A515" s="74"/>
      <c r="B515"/>
      <c r="C515"/>
      <c r="G515" s="10"/>
    </row>
    <row r="516" spans="1:7" s="1" customFormat="1" x14ac:dyDescent="0.3">
      <c r="A516" s="74"/>
      <c r="B516"/>
      <c r="C516"/>
      <c r="G516" s="10"/>
    </row>
    <row r="517" spans="1:7" s="1" customFormat="1" x14ac:dyDescent="0.3">
      <c r="A517" s="74"/>
      <c r="B517"/>
      <c r="C517"/>
      <c r="G517" s="10"/>
    </row>
    <row r="518" spans="1:7" s="1" customFormat="1" x14ac:dyDescent="0.3">
      <c r="A518" s="74"/>
      <c r="B518"/>
      <c r="C518"/>
      <c r="G518" s="10"/>
    </row>
    <row r="519" spans="1:7" s="1" customFormat="1" x14ac:dyDescent="0.3">
      <c r="A519" s="74"/>
      <c r="B519"/>
      <c r="C519"/>
      <c r="G519" s="10"/>
    </row>
    <row r="520" spans="1:7" s="1" customFormat="1" x14ac:dyDescent="0.3">
      <c r="A520" s="74"/>
      <c r="B520"/>
      <c r="C520"/>
      <c r="G520" s="10"/>
    </row>
    <row r="521" spans="1:7" s="1" customFormat="1" x14ac:dyDescent="0.3">
      <c r="A521" s="74"/>
      <c r="B521"/>
      <c r="C521"/>
      <c r="G521" s="10"/>
    </row>
    <row r="522" spans="1:7" s="1" customFormat="1" x14ac:dyDescent="0.3">
      <c r="A522" s="74"/>
      <c r="B522"/>
      <c r="C522"/>
      <c r="G522" s="10"/>
    </row>
    <row r="523" spans="1:7" s="1" customFormat="1" x14ac:dyDescent="0.3">
      <c r="A523" s="74"/>
      <c r="B523"/>
      <c r="C523"/>
      <c r="G523" s="10"/>
    </row>
    <row r="524" spans="1:7" s="1" customFormat="1" x14ac:dyDescent="0.3">
      <c r="A524" s="74"/>
      <c r="B524"/>
      <c r="C524"/>
      <c r="G524" s="10"/>
    </row>
    <row r="525" spans="1:7" s="1" customFormat="1" x14ac:dyDescent="0.3">
      <c r="A525" s="74"/>
      <c r="B525"/>
      <c r="C525"/>
      <c r="G525" s="10"/>
    </row>
    <row r="526" spans="1:7" s="1" customFormat="1" x14ac:dyDescent="0.3">
      <c r="A526" s="74"/>
      <c r="B526"/>
      <c r="C526"/>
      <c r="G526" s="10"/>
    </row>
    <row r="527" spans="1:7" s="1" customFormat="1" x14ac:dyDescent="0.3">
      <c r="A527" s="74"/>
      <c r="B527"/>
      <c r="C527"/>
      <c r="G527" s="10"/>
    </row>
    <row r="528" spans="1:7" s="1" customFormat="1" x14ac:dyDescent="0.3">
      <c r="A528" s="74"/>
      <c r="B528"/>
      <c r="C528"/>
      <c r="G528" s="10"/>
    </row>
    <row r="529" spans="1:7" s="1" customFormat="1" x14ac:dyDescent="0.3">
      <c r="A529" s="74"/>
      <c r="B529"/>
      <c r="C529"/>
      <c r="G529" s="10"/>
    </row>
    <row r="530" spans="1:7" s="1" customFormat="1" x14ac:dyDescent="0.3">
      <c r="A530" s="74"/>
      <c r="B530"/>
      <c r="C530"/>
      <c r="G530" s="10"/>
    </row>
    <row r="531" spans="1:7" s="1" customFormat="1" x14ac:dyDescent="0.3">
      <c r="A531" s="74"/>
      <c r="B531"/>
      <c r="C531"/>
      <c r="G531" s="10"/>
    </row>
    <row r="532" spans="1:7" s="1" customFormat="1" x14ac:dyDescent="0.3">
      <c r="A532" s="74"/>
      <c r="B532"/>
      <c r="C532"/>
      <c r="G532" s="10"/>
    </row>
    <row r="533" spans="1:7" s="1" customFormat="1" x14ac:dyDescent="0.3">
      <c r="A533" s="74"/>
      <c r="B533"/>
      <c r="C533"/>
      <c r="G533" s="10"/>
    </row>
    <row r="534" spans="1:7" s="1" customFormat="1" x14ac:dyDescent="0.3">
      <c r="A534" s="74"/>
      <c r="B534"/>
      <c r="C534"/>
      <c r="G534" s="10"/>
    </row>
    <row r="535" spans="1:7" s="1" customFormat="1" x14ac:dyDescent="0.3">
      <c r="A535" s="74"/>
      <c r="B535"/>
      <c r="C535"/>
      <c r="G535" s="10"/>
    </row>
    <row r="536" spans="1:7" s="1" customFormat="1" x14ac:dyDescent="0.3">
      <c r="A536" s="74"/>
      <c r="B536"/>
      <c r="C536"/>
      <c r="G536" s="10"/>
    </row>
    <row r="537" spans="1:7" s="1" customFormat="1" x14ac:dyDescent="0.3">
      <c r="A537" s="74"/>
      <c r="B537"/>
      <c r="C537"/>
      <c r="G537" s="10"/>
    </row>
    <row r="538" spans="1:7" s="1" customFormat="1" x14ac:dyDescent="0.3">
      <c r="A538" s="74"/>
      <c r="B538"/>
      <c r="C538"/>
      <c r="G538" s="10"/>
    </row>
    <row r="539" spans="1:7" s="1" customFormat="1" x14ac:dyDescent="0.3">
      <c r="A539" s="74"/>
      <c r="B539"/>
      <c r="C539"/>
      <c r="G539" s="10"/>
    </row>
    <row r="540" spans="1:7" s="1" customFormat="1" x14ac:dyDescent="0.3">
      <c r="A540" s="74"/>
      <c r="B540"/>
      <c r="C540"/>
      <c r="G540" s="10"/>
    </row>
    <row r="541" spans="1:7" s="1" customFormat="1" x14ac:dyDescent="0.3">
      <c r="A541" s="74"/>
      <c r="B541"/>
      <c r="C541"/>
      <c r="G541" s="10"/>
    </row>
    <row r="542" spans="1:7" s="1" customFormat="1" x14ac:dyDescent="0.3">
      <c r="A542" s="74"/>
      <c r="B542"/>
      <c r="C542"/>
      <c r="G542" s="10"/>
    </row>
    <row r="543" spans="1:7" s="1" customFormat="1" x14ac:dyDescent="0.3">
      <c r="A543" s="74"/>
      <c r="B543"/>
      <c r="C543"/>
      <c r="G543" s="10"/>
    </row>
    <row r="544" spans="1:7" s="1" customFormat="1" x14ac:dyDescent="0.3">
      <c r="A544" s="74"/>
      <c r="B544"/>
      <c r="C544"/>
      <c r="G544" s="10"/>
    </row>
    <row r="545" spans="1:7" s="1" customFormat="1" x14ac:dyDescent="0.3">
      <c r="A545" s="74"/>
      <c r="B545"/>
      <c r="C545"/>
      <c r="G545" s="10"/>
    </row>
    <row r="546" spans="1:7" s="1" customFormat="1" x14ac:dyDescent="0.3">
      <c r="A546" s="74"/>
      <c r="B546"/>
      <c r="C546"/>
      <c r="G546" s="10"/>
    </row>
    <row r="547" spans="1:7" s="1" customFormat="1" x14ac:dyDescent="0.3">
      <c r="A547" s="74"/>
      <c r="B547"/>
      <c r="C547"/>
      <c r="G547" s="10"/>
    </row>
    <row r="548" spans="1:7" s="1" customFormat="1" x14ac:dyDescent="0.3">
      <c r="A548" s="74"/>
      <c r="B548"/>
      <c r="C548"/>
      <c r="G548" s="10"/>
    </row>
    <row r="549" spans="1:7" s="1" customFormat="1" x14ac:dyDescent="0.3">
      <c r="A549" s="74"/>
      <c r="B549"/>
      <c r="C549"/>
      <c r="G549" s="10"/>
    </row>
    <row r="550" spans="1:7" s="1" customFormat="1" x14ac:dyDescent="0.3">
      <c r="A550" s="74"/>
      <c r="B550"/>
      <c r="C550"/>
      <c r="G550" s="10"/>
    </row>
    <row r="551" spans="1:7" x14ac:dyDescent="0.3">
      <c r="A551" s="74"/>
    </row>
    <row r="552" spans="1:7" x14ac:dyDescent="0.3">
      <c r="A552" s="74"/>
    </row>
    <row r="553" spans="1:7" x14ac:dyDescent="0.3">
      <c r="A553" s="74"/>
    </row>
    <row r="554" spans="1:7" x14ac:dyDescent="0.3">
      <c r="A554" s="74"/>
    </row>
    <row r="555" spans="1:7" x14ac:dyDescent="0.3">
      <c r="A555" s="74"/>
    </row>
    <row r="556" spans="1:7" x14ac:dyDescent="0.3">
      <c r="A556" s="74"/>
    </row>
    <row r="557" spans="1:7" x14ac:dyDescent="0.3">
      <c r="A557" s="74"/>
    </row>
    <row r="558" spans="1:7" x14ac:dyDescent="0.3">
      <c r="A558" s="74"/>
    </row>
    <row r="559" spans="1:7" x14ac:dyDescent="0.3">
      <c r="A559" s="74"/>
    </row>
    <row r="560" spans="1:7" x14ac:dyDescent="0.3">
      <c r="A560" s="74"/>
    </row>
    <row r="561" spans="1:1" x14ac:dyDescent="0.3">
      <c r="A561" s="74"/>
    </row>
    <row r="562" spans="1:1" x14ac:dyDescent="0.3">
      <c r="A562" s="74"/>
    </row>
    <row r="563" spans="1:1" x14ac:dyDescent="0.3">
      <c r="A563" s="74"/>
    </row>
    <row r="564" spans="1:1" x14ac:dyDescent="0.3">
      <c r="A564" s="74"/>
    </row>
    <row r="565" spans="1:1" x14ac:dyDescent="0.3">
      <c r="A565" s="74"/>
    </row>
    <row r="566" spans="1:1" x14ac:dyDescent="0.3">
      <c r="A566" s="74"/>
    </row>
    <row r="567" spans="1:1" x14ac:dyDescent="0.3">
      <c r="A567" s="74"/>
    </row>
    <row r="568" spans="1:1" x14ac:dyDescent="0.3">
      <c r="A568" s="74"/>
    </row>
    <row r="569" spans="1:1" x14ac:dyDescent="0.3">
      <c r="A569" s="74"/>
    </row>
    <row r="570" spans="1:1" x14ac:dyDescent="0.3">
      <c r="A570" s="74"/>
    </row>
    <row r="571" spans="1:1" x14ac:dyDescent="0.3">
      <c r="A571" s="74"/>
    </row>
    <row r="572" spans="1:1" x14ac:dyDescent="0.3">
      <c r="A572" s="74"/>
    </row>
    <row r="573" spans="1:1" x14ac:dyDescent="0.3">
      <c r="A573" s="74"/>
    </row>
    <row r="574" spans="1:1" x14ac:dyDescent="0.3">
      <c r="A574" s="74"/>
    </row>
    <row r="575" spans="1:1" x14ac:dyDescent="0.3">
      <c r="A575" s="74"/>
    </row>
  </sheetData>
  <autoFilter ref="A11:G11"/>
  <mergeCells count="8">
    <mergeCell ref="A9:F9"/>
    <mergeCell ref="A8:F8"/>
    <mergeCell ref="A7:F7"/>
    <mergeCell ref="D4:F4"/>
    <mergeCell ref="E1:F1"/>
    <mergeCell ref="E2:F2"/>
    <mergeCell ref="E3:F3"/>
    <mergeCell ref="E5:F5"/>
  </mergeCells>
  <pageMargins left="0.59055118110236227" right="0.39370078740157483" top="0.39370078740157483" bottom="0.39370078740157483" header="0.11811023622047245" footer="0.51181102362204722"/>
  <pageSetup paperSize="9" scale="58" fitToHeight="0" orientation="portrait" r:id="rId1"/>
  <headerFooter differentFirst="1" scaleWithDoc="0">
    <oddHeader>&amp;C&amp;"-,обычный"&amp;8&amp;P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 2026-2028</vt:lpstr>
      <vt:lpstr>'ДОХОДЫ  2026-2028'!Заголовки_для_печати</vt:lpstr>
      <vt:lpstr>'ДОХОДЫ  2026-2028'!Область_печати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Гордиенко</dc:creator>
  <cp:lastModifiedBy>Sobranie</cp:lastModifiedBy>
  <cp:lastPrinted>2026-07-09T05:45:08Z</cp:lastPrinted>
  <dcterms:created xsi:type="dcterms:W3CDTF">2022-10-20T04:09:15Z</dcterms:created>
  <dcterms:modified xsi:type="dcterms:W3CDTF">2026-07-09T05:46:36Z</dcterms:modified>
</cp:coreProperties>
</file>